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955" activeTab="0"/>
  </bookViews>
  <sheets>
    <sheet name="LIST" sheetId="1" r:id="rId1"/>
    <sheet name="GEN INFO" sheetId="2" r:id="rId2"/>
    <sheet name="S-1" sheetId="3" r:id="rId3"/>
    <sheet name="S-2" sheetId="4" r:id="rId4"/>
    <sheet name="S-3" sheetId="5" r:id="rId5"/>
    <sheet name="S-4" sheetId="6" r:id="rId6"/>
    <sheet name="S-5" sheetId="7" r:id="rId7"/>
    <sheet name="S-6" sheetId="8" r:id="rId8"/>
    <sheet name="S-7" sheetId="9" r:id="rId9"/>
    <sheet name="S-8" sheetId="10" r:id="rId10"/>
    <sheet name="S-9" sheetId="11" r:id="rId11"/>
    <sheet name="S-10" sheetId="12" r:id="rId12"/>
    <sheet name="S-11" sheetId="13" r:id="rId13"/>
    <sheet name="S-12" sheetId="14" r:id="rId14"/>
    <sheet name="S-13" sheetId="15" r:id="rId15"/>
    <sheet name="S-14" sheetId="16" r:id="rId16"/>
    <sheet name="S-15" sheetId="17" r:id="rId17"/>
    <sheet name="S-16" sheetId="18" r:id="rId18"/>
    <sheet name="S-17" sheetId="19" r:id="rId19"/>
    <sheet name="S-18" sheetId="20" r:id="rId20"/>
    <sheet name="S-19" sheetId="21" r:id="rId21"/>
    <sheet name="S-20" sheetId="22" r:id="rId22"/>
    <sheet name="S-21" sheetId="23" r:id="rId23"/>
    <sheet name="S-22" sheetId="24" r:id="rId24"/>
    <sheet name="S-23" sheetId="25" r:id="rId25"/>
    <sheet name="S-24" sheetId="26" r:id="rId26"/>
    <sheet name="S-25" sheetId="27" r:id="rId27"/>
    <sheet name="S-26" sheetId="28" r:id="rId28"/>
    <sheet name="S-27" sheetId="29" r:id="rId29"/>
    <sheet name="S-28" sheetId="30" r:id="rId30"/>
    <sheet name="S-29" sheetId="31" r:id="rId31"/>
    <sheet name="S-30" sheetId="32" r:id="rId32"/>
    <sheet name="S-31" sheetId="33" r:id="rId33"/>
    <sheet name="I&amp;E - INST" sheetId="34" r:id="rId34"/>
    <sheet name=" I&amp;E - SOCIETY" sheetId="35" r:id="rId35"/>
    <sheet name="INS BS" sheetId="36" r:id="rId36"/>
    <sheet name="CON BS" sheetId="37" r:id="rId37"/>
  </sheets>
  <externalReferences>
    <externalReference r:id="rId40"/>
  </externalReferences>
  <definedNames/>
  <calcPr fullCalcOnLoad="1"/>
</workbook>
</file>

<file path=xl/comments34.xml><?xml version="1.0" encoding="utf-8"?>
<comments xmlns="http://schemas.openxmlformats.org/spreadsheetml/2006/main">
  <authors>
    <author>Author</author>
  </authors>
  <commentList>
    <comment ref="F12" authorId="0">
      <text>
        <r>
          <rPr>
            <b/>
            <sz val="8"/>
            <rFont val="Tahoma"/>
            <family val="2"/>
          </rPr>
          <t>INPUT SHOULD BE FROM FEE COLLECTIONS ANNEXURE</t>
        </r>
      </text>
    </comment>
    <comment ref="H12" authorId="0">
      <text>
        <r>
          <rPr>
            <b/>
            <sz val="8"/>
            <rFont val="Tahoma"/>
            <family val="2"/>
          </rPr>
          <t>INPUT SHOULD BE FROM FEE COLLECTIONS ANNEXURE</t>
        </r>
        <r>
          <rPr>
            <sz val="8"/>
            <rFont val="Tahoma"/>
            <family val="2"/>
          </rPr>
          <t xml:space="preserve">
</t>
        </r>
      </text>
    </comment>
    <comment ref="J12" authorId="0">
      <text>
        <r>
          <rPr>
            <b/>
            <sz val="8"/>
            <rFont val="Tahoma"/>
            <family val="2"/>
          </rPr>
          <t>INPUT SHOULD BE FROM FEE COLLECTIONS ANNEXURE</t>
        </r>
        <r>
          <rPr>
            <sz val="8"/>
            <rFont val="Tahoma"/>
            <family val="2"/>
          </rPr>
          <t xml:space="preserve">
</t>
        </r>
      </text>
    </comment>
    <comment ref="L12" authorId="0">
      <text>
        <r>
          <rPr>
            <b/>
            <sz val="8"/>
            <rFont val="Tahoma"/>
            <family val="2"/>
          </rPr>
          <t>INPUT SHOULD BE FROM FEE COLLECTIONS ANNEXURE</t>
        </r>
      </text>
    </comment>
    <comment ref="M12" authorId="0">
      <text>
        <r>
          <rPr>
            <b/>
            <sz val="8"/>
            <rFont val="Tahoma"/>
            <family val="2"/>
          </rPr>
          <t>INPUT SHOULD BE FROM FEE COLLECTIONS ANNEXURE</t>
        </r>
      </text>
    </comment>
  </commentList>
</comments>
</file>

<file path=xl/comments35.xml><?xml version="1.0" encoding="utf-8"?>
<comments xmlns="http://schemas.openxmlformats.org/spreadsheetml/2006/main">
  <authors>
    <author>Author</author>
  </authors>
  <commentList>
    <comment ref="H12" authorId="0">
      <text>
        <r>
          <rPr>
            <b/>
            <sz val="8"/>
            <rFont val="Tahoma"/>
            <family val="2"/>
          </rPr>
          <t>INPUT SHOULD BE FROM FEE COLLECTIONS ANNEXURE</t>
        </r>
        <r>
          <rPr>
            <sz val="8"/>
            <rFont val="Tahoma"/>
            <family val="2"/>
          </rPr>
          <t xml:space="preserve">
</t>
        </r>
      </text>
    </comment>
    <comment ref="J12" authorId="0">
      <text>
        <r>
          <rPr>
            <b/>
            <sz val="8"/>
            <rFont val="Tahoma"/>
            <family val="2"/>
          </rPr>
          <t>INPUT SHOULD BE FROM FEE COLLECTIONS ANNEXURE</t>
        </r>
        <r>
          <rPr>
            <sz val="8"/>
            <rFont val="Tahoma"/>
            <family val="2"/>
          </rPr>
          <t xml:space="preserve">
</t>
        </r>
      </text>
    </comment>
    <comment ref="L12" authorId="0">
      <text>
        <r>
          <rPr>
            <b/>
            <sz val="8"/>
            <rFont val="Tahoma"/>
            <family val="2"/>
          </rPr>
          <t>INPUT SHOULD BE FROM FEE COLLECTIONS ANNEXURE</t>
        </r>
      </text>
    </comment>
    <comment ref="I12" authorId="0">
      <text>
        <r>
          <rPr>
            <b/>
            <sz val="8"/>
            <rFont val="Tahoma"/>
            <family val="2"/>
          </rPr>
          <t>INPUT SHOULD BE FROM FEE COLLECTIONS ANNEXURE</t>
        </r>
        <r>
          <rPr>
            <sz val="8"/>
            <rFont val="Tahoma"/>
            <family val="2"/>
          </rPr>
          <t xml:space="preserve">
</t>
        </r>
      </text>
    </comment>
    <comment ref="K12" authorId="0">
      <text>
        <r>
          <rPr>
            <b/>
            <sz val="8"/>
            <rFont val="Tahoma"/>
            <family val="2"/>
          </rPr>
          <t>INPUT SHOULD BE FROM FEE COLLECTIONS ANNEXURE</t>
        </r>
        <r>
          <rPr>
            <sz val="8"/>
            <rFont val="Tahoma"/>
            <family val="2"/>
          </rPr>
          <t xml:space="preserve">
</t>
        </r>
      </text>
    </comment>
    <comment ref="M12" authorId="0">
      <text>
        <r>
          <rPr>
            <b/>
            <sz val="8"/>
            <rFont val="Tahoma"/>
            <family val="2"/>
          </rPr>
          <t>INPUT SHOULD BE FROM FEE COLLECTIONS ANNEXURE</t>
        </r>
        <r>
          <rPr>
            <sz val="8"/>
            <rFont val="Tahoma"/>
            <family val="2"/>
          </rPr>
          <t xml:space="preserve">
</t>
        </r>
      </text>
    </comment>
  </commentList>
</comments>
</file>

<file path=xl/comments5.xml><?xml version="1.0" encoding="utf-8"?>
<comments xmlns="http://schemas.openxmlformats.org/spreadsheetml/2006/main">
  <authors>
    <author>Author</author>
  </authors>
  <commentList>
    <comment ref="B8" authorId="0">
      <text>
        <r>
          <rPr>
            <sz val="8"/>
            <rFont val="Tahoma"/>
            <family val="2"/>
          </rPr>
          <t xml:space="preserve">DROP DOWN MENU FOR SERIAL NO.
</t>
        </r>
      </text>
    </comment>
    <comment ref="K8" authorId="0">
      <text>
        <r>
          <rPr>
            <sz val="8"/>
            <rFont val="Tahoma"/>
            <family val="2"/>
          </rPr>
          <t xml:space="preserve">DROP DOWN MENU FOR CATEGORY
</t>
        </r>
      </text>
    </comment>
    <comment ref="M8" authorId="0">
      <text>
        <r>
          <rPr>
            <sz val="8"/>
            <rFont val="Tahoma"/>
            <family val="2"/>
          </rPr>
          <t xml:space="preserve">DROP DOWN MENU FOR VTH/VITH PAY SCALE
</t>
        </r>
      </text>
    </comment>
    <comment ref="B32" authorId="0">
      <text>
        <r>
          <rPr>
            <sz val="8"/>
            <rFont val="Tahoma"/>
            <family val="2"/>
          </rPr>
          <t xml:space="preserve">DROP DOWN MENU FOR SERIAL NO.
</t>
        </r>
      </text>
    </comment>
    <comment ref="B44" authorId="0">
      <text>
        <r>
          <rPr>
            <sz val="8"/>
            <rFont val="Tahoma"/>
            <family val="2"/>
          </rPr>
          <t xml:space="preserve">DROP DOWN MENU FOR SERIAL NO.
</t>
        </r>
      </text>
    </comment>
    <comment ref="B74" authorId="0">
      <text>
        <r>
          <rPr>
            <sz val="8"/>
            <rFont val="Tahoma"/>
            <family val="2"/>
          </rPr>
          <t xml:space="preserve">DROP DOWN MENU FOR SERIAL NO.
</t>
        </r>
      </text>
    </comment>
    <comment ref="B86" authorId="0">
      <text>
        <r>
          <rPr>
            <sz val="8"/>
            <rFont val="Tahoma"/>
            <family val="2"/>
          </rPr>
          <t xml:space="preserve">DROP DOWN MENU FOR SERIAL NO.
</t>
        </r>
      </text>
    </comment>
    <comment ref="B98" authorId="0">
      <text>
        <r>
          <rPr>
            <sz val="8"/>
            <rFont val="Tahoma"/>
            <family val="2"/>
          </rPr>
          <t xml:space="preserve">DROP DOWN MENU FOR SERIAL NO.
</t>
        </r>
      </text>
    </comment>
    <comment ref="B111" authorId="0">
      <text>
        <r>
          <rPr>
            <sz val="8"/>
            <rFont val="Tahoma"/>
            <family val="2"/>
          </rPr>
          <t xml:space="preserve">DROP DOWN MENU FOR SERIAL NO.
</t>
        </r>
      </text>
    </comment>
    <comment ref="B56" authorId="0">
      <text>
        <r>
          <rPr>
            <sz val="8"/>
            <rFont val="Tahoma"/>
            <family val="2"/>
          </rPr>
          <t xml:space="preserve">DROP DOWN MENU FOR SERIAL NO.
</t>
        </r>
      </text>
    </comment>
    <comment ref="B123" authorId="0">
      <text>
        <r>
          <rPr>
            <sz val="8"/>
            <rFont val="Tahoma"/>
            <family val="2"/>
          </rPr>
          <t xml:space="preserve">DROP DOWN MENU FOR SERIAL NO.
</t>
        </r>
      </text>
    </comment>
    <comment ref="C32" authorId="0">
      <text>
        <r>
          <rPr>
            <sz val="8"/>
            <rFont val="Tahoma"/>
            <family val="2"/>
          </rPr>
          <t xml:space="preserve">DROP DOWN MENU FOR SERIAL NO.
</t>
        </r>
      </text>
    </comment>
    <comment ref="D32" authorId="0">
      <text>
        <r>
          <rPr>
            <sz val="8"/>
            <rFont val="Tahoma"/>
            <family val="2"/>
          </rPr>
          <t xml:space="preserve">DROP DOWN MENU FOR SERIAL NO.
</t>
        </r>
      </text>
    </comment>
    <comment ref="F32" authorId="0">
      <text>
        <r>
          <rPr>
            <sz val="8"/>
            <rFont val="Tahoma"/>
            <family val="2"/>
          </rPr>
          <t xml:space="preserve">DROP DOWN MENU FOR SERIAL NO.
</t>
        </r>
      </text>
    </comment>
    <comment ref="G32" authorId="0">
      <text>
        <r>
          <rPr>
            <sz val="8"/>
            <rFont val="Tahoma"/>
            <family val="2"/>
          </rPr>
          <t xml:space="preserve">DROP DOWN MENU FOR SERIAL NO.
</t>
        </r>
      </text>
    </comment>
    <comment ref="H32" authorId="0">
      <text>
        <r>
          <rPr>
            <sz val="8"/>
            <rFont val="Tahoma"/>
            <family val="2"/>
          </rPr>
          <t xml:space="preserve">DROP DOWN MENU FOR SERIAL NO.
</t>
        </r>
      </text>
    </comment>
    <comment ref="I32" authorId="0">
      <text>
        <r>
          <rPr>
            <sz val="8"/>
            <rFont val="Tahoma"/>
            <family val="2"/>
          </rPr>
          <t xml:space="preserve">DROP DOWN MENU FOR SERIAL NO.
</t>
        </r>
      </text>
    </comment>
    <comment ref="K32" authorId="0">
      <text>
        <r>
          <rPr>
            <sz val="8"/>
            <rFont val="Tahoma"/>
            <family val="2"/>
          </rPr>
          <t xml:space="preserve">DROP DOWN MENU FOR SERIAL NO.
</t>
        </r>
      </text>
    </comment>
    <comment ref="L32" authorId="0">
      <text>
        <r>
          <rPr>
            <sz val="8"/>
            <rFont val="Tahoma"/>
            <family val="2"/>
          </rPr>
          <t xml:space="preserve">DROP DOWN MENU FOR SERIAL NO.
</t>
        </r>
      </text>
    </comment>
    <comment ref="M32" authorId="0">
      <text>
        <r>
          <rPr>
            <sz val="8"/>
            <rFont val="Tahoma"/>
            <family val="2"/>
          </rPr>
          <t xml:space="preserve">DROP DOWN MENU FOR SERIAL NO.
</t>
        </r>
      </text>
    </comment>
    <comment ref="N32" authorId="0">
      <text>
        <r>
          <rPr>
            <sz val="8"/>
            <rFont val="Tahoma"/>
            <family val="2"/>
          </rPr>
          <t xml:space="preserve">DROP DOWN MENU FOR SERIAL NO.
</t>
        </r>
      </text>
    </comment>
    <comment ref="C44" authorId="0">
      <text>
        <r>
          <rPr>
            <sz val="8"/>
            <rFont val="Tahoma"/>
            <family val="2"/>
          </rPr>
          <t xml:space="preserve">DROP DOWN MENU FOR SERIAL NO.
</t>
        </r>
      </text>
    </comment>
    <comment ref="D44" authorId="0">
      <text>
        <r>
          <rPr>
            <sz val="8"/>
            <rFont val="Tahoma"/>
            <family val="2"/>
          </rPr>
          <t xml:space="preserve">DROP DOWN MENU FOR SERIAL NO.
</t>
        </r>
      </text>
    </comment>
    <comment ref="F44" authorId="0">
      <text>
        <r>
          <rPr>
            <sz val="8"/>
            <rFont val="Tahoma"/>
            <family val="2"/>
          </rPr>
          <t xml:space="preserve">DROP DOWN MENU FOR SERIAL NO.
</t>
        </r>
      </text>
    </comment>
    <comment ref="G44" authorId="0">
      <text>
        <r>
          <rPr>
            <sz val="8"/>
            <rFont val="Tahoma"/>
            <family val="2"/>
          </rPr>
          <t xml:space="preserve">DROP DOWN MENU FOR SERIAL NO.
</t>
        </r>
      </text>
    </comment>
    <comment ref="H44" authorId="0">
      <text>
        <r>
          <rPr>
            <sz val="8"/>
            <rFont val="Tahoma"/>
            <family val="2"/>
          </rPr>
          <t xml:space="preserve">DROP DOWN MENU FOR SERIAL NO.
</t>
        </r>
      </text>
    </comment>
    <comment ref="I44" authorId="0">
      <text>
        <r>
          <rPr>
            <sz val="8"/>
            <rFont val="Tahoma"/>
            <family val="2"/>
          </rPr>
          <t xml:space="preserve">DROP DOWN MENU FOR SERIAL NO.
</t>
        </r>
      </text>
    </comment>
    <comment ref="K44" authorId="0">
      <text>
        <r>
          <rPr>
            <sz val="8"/>
            <rFont val="Tahoma"/>
            <family val="2"/>
          </rPr>
          <t xml:space="preserve">DROP DOWN MENU FOR SERIAL NO.
</t>
        </r>
      </text>
    </comment>
    <comment ref="L44" authorId="0">
      <text>
        <r>
          <rPr>
            <sz val="8"/>
            <rFont val="Tahoma"/>
            <family val="2"/>
          </rPr>
          <t xml:space="preserve">DROP DOWN MENU FOR SERIAL NO.
</t>
        </r>
      </text>
    </comment>
    <comment ref="M44" authorId="0">
      <text>
        <r>
          <rPr>
            <sz val="8"/>
            <rFont val="Tahoma"/>
            <family val="2"/>
          </rPr>
          <t xml:space="preserve">DROP DOWN MENU FOR SERIAL NO.
</t>
        </r>
      </text>
    </comment>
    <comment ref="N44" authorId="0">
      <text>
        <r>
          <rPr>
            <sz val="8"/>
            <rFont val="Tahoma"/>
            <family val="2"/>
          </rPr>
          <t xml:space="preserve">DROP DOWN MENU FOR SERIAL NO.
</t>
        </r>
      </text>
    </comment>
    <comment ref="C56" authorId="0">
      <text>
        <r>
          <rPr>
            <sz val="8"/>
            <rFont val="Tahoma"/>
            <family val="2"/>
          </rPr>
          <t xml:space="preserve">DROP DOWN MENU FOR SERIAL NO.
</t>
        </r>
      </text>
    </comment>
    <comment ref="D56" authorId="0">
      <text>
        <r>
          <rPr>
            <sz val="8"/>
            <rFont val="Tahoma"/>
            <family val="2"/>
          </rPr>
          <t xml:space="preserve">DROP DOWN MENU FOR SERIAL NO.
</t>
        </r>
      </text>
    </comment>
    <comment ref="F56" authorId="0">
      <text>
        <r>
          <rPr>
            <sz val="8"/>
            <rFont val="Tahoma"/>
            <family val="2"/>
          </rPr>
          <t xml:space="preserve">DROP DOWN MENU FOR SERIAL NO.
</t>
        </r>
      </text>
    </comment>
    <comment ref="G56" authorId="0">
      <text>
        <r>
          <rPr>
            <sz val="8"/>
            <rFont val="Tahoma"/>
            <family val="2"/>
          </rPr>
          <t xml:space="preserve">DROP DOWN MENU FOR SERIAL NO.
</t>
        </r>
      </text>
    </comment>
    <comment ref="H56" authorId="0">
      <text>
        <r>
          <rPr>
            <sz val="8"/>
            <rFont val="Tahoma"/>
            <family val="2"/>
          </rPr>
          <t xml:space="preserve">DROP DOWN MENU FOR SERIAL NO.
</t>
        </r>
      </text>
    </comment>
    <comment ref="I56" authorId="0">
      <text>
        <r>
          <rPr>
            <sz val="8"/>
            <rFont val="Tahoma"/>
            <family val="2"/>
          </rPr>
          <t xml:space="preserve">DROP DOWN MENU FOR SERIAL NO.
</t>
        </r>
      </text>
    </comment>
    <comment ref="K56" authorId="0">
      <text>
        <r>
          <rPr>
            <sz val="8"/>
            <rFont val="Tahoma"/>
            <family val="2"/>
          </rPr>
          <t xml:space="preserve">DROP DOWN MENU FOR SERIAL NO.
</t>
        </r>
      </text>
    </comment>
    <comment ref="L56" authorId="0">
      <text>
        <r>
          <rPr>
            <sz val="8"/>
            <rFont val="Tahoma"/>
            <family val="2"/>
          </rPr>
          <t xml:space="preserve">DROP DOWN MENU FOR SERIAL NO.
</t>
        </r>
      </text>
    </comment>
    <comment ref="M56" authorId="0">
      <text>
        <r>
          <rPr>
            <sz val="8"/>
            <rFont val="Tahoma"/>
            <family val="2"/>
          </rPr>
          <t xml:space="preserve">DROP DOWN MENU FOR SERIAL NO.
</t>
        </r>
      </text>
    </comment>
    <comment ref="N56" authorId="0">
      <text>
        <r>
          <rPr>
            <sz val="8"/>
            <rFont val="Tahoma"/>
            <family val="2"/>
          </rPr>
          <t xml:space="preserve">DROP DOWN MENU FOR SERIAL NO.
</t>
        </r>
      </text>
    </comment>
    <comment ref="C74" authorId="0">
      <text>
        <r>
          <rPr>
            <sz val="8"/>
            <rFont val="Tahoma"/>
            <family val="2"/>
          </rPr>
          <t xml:space="preserve">DROP DOWN MENU FOR SERIAL NO.
</t>
        </r>
      </text>
    </comment>
    <comment ref="D74" authorId="0">
      <text>
        <r>
          <rPr>
            <sz val="8"/>
            <rFont val="Tahoma"/>
            <family val="2"/>
          </rPr>
          <t xml:space="preserve">DROP DOWN MENU FOR SERIAL NO.
</t>
        </r>
      </text>
    </comment>
    <comment ref="F74" authorId="0">
      <text>
        <r>
          <rPr>
            <sz val="8"/>
            <rFont val="Tahoma"/>
            <family val="2"/>
          </rPr>
          <t xml:space="preserve">DROP DOWN MENU FOR SERIAL NO.
</t>
        </r>
      </text>
    </comment>
    <comment ref="G74" authorId="0">
      <text>
        <r>
          <rPr>
            <sz val="8"/>
            <rFont val="Tahoma"/>
            <family val="2"/>
          </rPr>
          <t xml:space="preserve">DROP DOWN MENU FOR SERIAL NO.
</t>
        </r>
      </text>
    </comment>
    <comment ref="H74" authorId="0">
      <text>
        <r>
          <rPr>
            <sz val="8"/>
            <rFont val="Tahoma"/>
            <family val="2"/>
          </rPr>
          <t xml:space="preserve">DROP DOWN MENU FOR SERIAL NO.
</t>
        </r>
      </text>
    </comment>
    <comment ref="I74" authorId="0">
      <text>
        <r>
          <rPr>
            <sz val="8"/>
            <rFont val="Tahoma"/>
            <family val="2"/>
          </rPr>
          <t xml:space="preserve">DROP DOWN MENU FOR SERIAL NO.
</t>
        </r>
      </text>
    </comment>
    <comment ref="K74" authorId="0">
      <text>
        <r>
          <rPr>
            <sz val="8"/>
            <rFont val="Tahoma"/>
            <family val="2"/>
          </rPr>
          <t xml:space="preserve">DROP DOWN MENU FOR SERIAL NO.
</t>
        </r>
      </text>
    </comment>
    <comment ref="L74" authorId="0">
      <text>
        <r>
          <rPr>
            <sz val="8"/>
            <rFont val="Tahoma"/>
            <family val="2"/>
          </rPr>
          <t xml:space="preserve">DROP DOWN MENU FOR SERIAL NO.
</t>
        </r>
      </text>
    </comment>
    <comment ref="M74" authorId="0">
      <text>
        <r>
          <rPr>
            <sz val="8"/>
            <rFont val="Tahoma"/>
            <family val="2"/>
          </rPr>
          <t xml:space="preserve">DROP DOWN MENU FOR SERIAL NO.
</t>
        </r>
      </text>
    </comment>
    <comment ref="N74" authorId="0">
      <text>
        <r>
          <rPr>
            <sz val="8"/>
            <rFont val="Tahoma"/>
            <family val="2"/>
          </rPr>
          <t xml:space="preserve">DROP DOWN MENU FOR SERIAL NO.
</t>
        </r>
      </text>
    </comment>
    <comment ref="C86" authorId="0">
      <text>
        <r>
          <rPr>
            <sz val="8"/>
            <rFont val="Tahoma"/>
            <family val="2"/>
          </rPr>
          <t xml:space="preserve">DROP DOWN MENU FOR SERIAL NO.
</t>
        </r>
      </text>
    </comment>
    <comment ref="D86" authorId="0">
      <text>
        <r>
          <rPr>
            <sz val="8"/>
            <rFont val="Tahoma"/>
            <family val="2"/>
          </rPr>
          <t xml:space="preserve">DROP DOWN MENU FOR SERIAL NO.
</t>
        </r>
      </text>
    </comment>
    <comment ref="F86" authorId="0">
      <text>
        <r>
          <rPr>
            <sz val="8"/>
            <rFont val="Tahoma"/>
            <family val="2"/>
          </rPr>
          <t xml:space="preserve">DROP DOWN MENU FOR SERIAL NO.
</t>
        </r>
      </text>
    </comment>
    <comment ref="G86" authorId="0">
      <text>
        <r>
          <rPr>
            <sz val="8"/>
            <rFont val="Tahoma"/>
            <family val="2"/>
          </rPr>
          <t xml:space="preserve">DROP DOWN MENU FOR SERIAL NO.
</t>
        </r>
      </text>
    </comment>
    <comment ref="H86" authorId="0">
      <text>
        <r>
          <rPr>
            <sz val="8"/>
            <rFont val="Tahoma"/>
            <family val="2"/>
          </rPr>
          <t xml:space="preserve">DROP DOWN MENU FOR SERIAL NO.
</t>
        </r>
      </text>
    </comment>
    <comment ref="I86" authorId="0">
      <text>
        <r>
          <rPr>
            <sz val="8"/>
            <rFont val="Tahoma"/>
            <family val="2"/>
          </rPr>
          <t xml:space="preserve">DROP DOWN MENU FOR SERIAL NO.
</t>
        </r>
      </text>
    </comment>
    <comment ref="K86" authorId="0">
      <text>
        <r>
          <rPr>
            <sz val="8"/>
            <rFont val="Tahoma"/>
            <family val="2"/>
          </rPr>
          <t xml:space="preserve">DROP DOWN MENU FOR SERIAL NO.
</t>
        </r>
      </text>
    </comment>
    <comment ref="L86" authorId="0">
      <text>
        <r>
          <rPr>
            <sz val="8"/>
            <rFont val="Tahoma"/>
            <family val="2"/>
          </rPr>
          <t xml:space="preserve">DROP DOWN MENU FOR SERIAL NO.
</t>
        </r>
      </text>
    </comment>
    <comment ref="M86" authorId="0">
      <text>
        <r>
          <rPr>
            <sz val="8"/>
            <rFont val="Tahoma"/>
            <family val="2"/>
          </rPr>
          <t xml:space="preserve">DROP DOWN MENU FOR SERIAL NO.
</t>
        </r>
      </text>
    </comment>
    <comment ref="N86" authorId="0">
      <text>
        <r>
          <rPr>
            <sz val="8"/>
            <rFont val="Tahoma"/>
            <family val="2"/>
          </rPr>
          <t xml:space="preserve">DROP DOWN MENU FOR SERIAL NO.
</t>
        </r>
      </text>
    </comment>
    <comment ref="C98" authorId="0">
      <text>
        <r>
          <rPr>
            <sz val="8"/>
            <rFont val="Tahoma"/>
            <family val="2"/>
          </rPr>
          <t xml:space="preserve">DROP DOWN MENU FOR SERIAL NO.
</t>
        </r>
      </text>
    </comment>
    <comment ref="D98" authorId="0">
      <text>
        <r>
          <rPr>
            <sz val="8"/>
            <rFont val="Tahoma"/>
            <family val="2"/>
          </rPr>
          <t xml:space="preserve">DROP DOWN MENU FOR SERIAL NO.
</t>
        </r>
      </text>
    </comment>
    <comment ref="F98" authorId="0">
      <text>
        <r>
          <rPr>
            <sz val="8"/>
            <rFont val="Tahoma"/>
            <family val="2"/>
          </rPr>
          <t xml:space="preserve">DROP DOWN MENU FOR SERIAL NO.
</t>
        </r>
      </text>
    </comment>
    <comment ref="G98" authorId="0">
      <text>
        <r>
          <rPr>
            <sz val="8"/>
            <rFont val="Tahoma"/>
            <family val="2"/>
          </rPr>
          <t xml:space="preserve">DROP DOWN MENU FOR SERIAL NO.
</t>
        </r>
      </text>
    </comment>
    <comment ref="H98" authorId="0">
      <text>
        <r>
          <rPr>
            <sz val="8"/>
            <rFont val="Tahoma"/>
            <family val="2"/>
          </rPr>
          <t xml:space="preserve">DROP DOWN MENU FOR SERIAL NO.
</t>
        </r>
      </text>
    </comment>
    <comment ref="I98" authorId="0">
      <text>
        <r>
          <rPr>
            <sz val="8"/>
            <rFont val="Tahoma"/>
            <family val="2"/>
          </rPr>
          <t xml:space="preserve">DROP DOWN MENU FOR SERIAL NO.
</t>
        </r>
      </text>
    </comment>
    <comment ref="K98" authorId="0">
      <text>
        <r>
          <rPr>
            <sz val="8"/>
            <rFont val="Tahoma"/>
            <family val="2"/>
          </rPr>
          <t xml:space="preserve">DROP DOWN MENU FOR SERIAL NO.
</t>
        </r>
      </text>
    </comment>
    <comment ref="L98" authorId="0">
      <text>
        <r>
          <rPr>
            <sz val="8"/>
            <rFont val="Tahoma"/>
            <family val="2"/>
          </rPr>
          <t xml:space="preserve">DROP DOWN MENU FOR SERIAL NO.
</t>
        </r>
      </text>
    </comment>
    <comment ref="M98" authorId="0">
      <text>
        <r>
          <rPr>
            <sz val="8"/>
            <rFont val="Tahoma"/>
            <family val="2"/>
          </rPr>
          <t xml:space="preserve">DROP DOWN MENU FOR SERIAL NO.
</t>
        </r>
      </text>
    </comment>
    <comment ref="N98" authorId="0">
      <text>
        <r>
          <rPr>
            <sz val="8"/>
            <rFont val="Tahoma"/>
            <family val="2"/>
          </rPr>
          <t xml:space="preserve">DROP DOWN MENU FOR SERIAL NO.
</t>
        </r>
      </text>
    </comment>
    <comment ref="C111" authorId="0">
      <text>
        <r>
          <rPr>
            <sz val="8"/>
            <rFont val="Tahoma"/>
            <family val="2"/>
          </rPr>
          <t xml:space="preserve">DROP DOWN MENU FOR SERIAL NO.
</t>
        </r>
      </text>
    </comment>
    <comment ref="D111" authorId="0">
      <text>
        <r>
          <rPr>
            <sz val="8"/>
            <rFont val="Tahoma"/>
            <family val="2"/>
          </rPr>
          <t xml:space="preserve">DROP DOWN MENU FOR SERIAL NO.
</t>
        </r>
      </text>
    </comment>
    <comment ref="F111" authorId="0">
      <text>
        <r>
          <rPr>
            <sz val="8"/>
            <rFont val="Tahoma"/>
            <family val="2"/>
          </rPr>
          <t xml:space="preserve">DROP DOWN MENU FOR SERIAL NO.
</t>
        </r>
      </text>
    </comment>
    <comment ref="G111" authorId="0">
      <text>
        <r>
          <rPr>
            <sz val="8"/>
            <rFont val="Tahoma"/>
            <family val="2"/>
          </rPr>
          <t xml:space="preserve">DROP DOWN MENU FOR SERIAL NO.
</t>
        </r>
      </text>
    </comment>
    <comment ref="H111" authorId="0">
      <text>
        <r>
          <rPr>
            <sz val="8"/>
            <rFont val="Tahoma"/>
            <family val="2"/>
          </rPr>
          <t xml:space="preserve">DROP DOWN MENU FOR SERIAL NO.
</t>
        </r>
      </text>
    </comment>
    <comment ref="I111" authorId="0">
      <text>
        <r>
          <rPr>
            <sz val="8"/>
            <rFont val="Tahoma"/>
            <family val="2"/>
          </rPr>
          <t xml:space="preserve">DROP DOWN MENU FOR SERIAL NO.
</t>
        </r>
      </text>
    </comment>
    <comment ref="K111" authorId="0">
      <text>
        <r>
          <rPr>
            <sz val="8"/>
            <rFont val="Tahoma"/>
            <family val="2"/>
          </rPr>
          <t xml:space="preserve">DROP DOWN MENU FOR SERIAL NO.
</t>
        </r>
      </text>
    </comment>
    <comment ref="L111" authorId="0">
      <text>
        <r>
          <rPr>
            <sz val="8"/>
            <rFont val="Tahoma"/>
            <family val="2"/>
          </rPr>
          <t xml:space="preserve">DROP DOWN MENU FOR SERIAL NO.
</t>
        </r>
      </text>
    </comment>
    <comment ref="M111" authorId="0">
      <text>
        <r>
          <rPr>
            <sz val="8"/>
            <rFont val="Tahoma"/>
            <family val="2"/>
          </rPr>
          <t xml:space="preserve">DROP DOWN MENU FOR SERIAL NO.
</t>
        </r>
      </text>
    </comment>
    <comment ref="N111" authorId="0">
      <text>
        <r>
          <rPr>
            <sz val="8"/>
            <rFont val="Tahoma"/>
            <family val="2"/>
          </rPr>
          <t xml:space="preserve">DROP DOWN MENU FOR SERIAL NO.
</t>
        </r>
      </text>
    </comment>
    <comment ref="C123" authorId="0">
      <text>
        <r>
          <rPr>
            <sz val="8"/>
            <rFont val="Tahoma"/>
            <family val="2"/>
          </rPr>
          <t xml:space="preserve">DROP DOWN MENU FOR SERIAL NO.
</t>
        </r>
      </text>
    </comment>
    <comment ref="D123" authorId="0">
      <text>
        <r>
          <rPr>
            <sz val="8"/>
            <rFont val="Tahoma"/>
            <family val="2"/>
          </rPr>
          <t xml:space="preserve">DROP DOWN MENU FOR SERIAL NO.
</t>
        </r>
      </text>
    </comment>
    <comment ref="F123" authorId="0">
      <text>
        <r>
          <rPr>
            <sz val="8"/>
            <rFont val="Tahoma"/>
            <family val="2"/>
          </rPr>
          <t xml:space="preserve">DROP DOWN MENU FOR SERIAL NO.
</t>
        </r>
      </text>
    </comment>
    <comment ref="G123" authorId="0">
      <text>
        <r>
          <rPr>
            <sz val="8"/>
            <rFont val="Tahoma"/>
            <family val="2"/>
          </rPr>
          <t xml:space="preserve">DROP DOWN MENU FOR SERIAL NO.
</t>
        </r>
      </text>
    </comment>
    <comment ref="H123" authorId="0">
      <text>
        <r>
          <rPr>
            <sz val="8"/>
            <rFont val="Tahoma"/>
            <family val="2"/>
          </rPr>
          <t xml:space="preserve">DROP DOWN MENU FOR SERIAL NO.
</t>
        </r>
      </text>
    </comment>
    <comment ref="I123" authorId="0">
      <text>
        <r>
          <rPr>
            <sz val="8"/>
            <rFont val="Tahoma"/>
            <family val="2"/>
          </rPr>
          <t xml:space="preserve">DROP DOWN MENU FOR SERIAL NO.
</t>
        </r>
      </text>
    </comment>
    <comment ref="K123" authorId="0">
      <text>
        <r>
          <rPr>
            <sz val="8"/>
            <rFont val="Tahoma"/>
            <family val="2"/>
          </rPr>
          <t xml:space="preserve">DROP DOWN MENU FOR SERIAL NO.
</t>
        </r>
      </text>
    </comment>
    <comment ref="L123" authorId="0">
      <text>
        <r>
          <rPr>
            <sz val="8"/>
            <rFont val="Tahoma"/>
            <family val="2"/>
          </rPr>
          <t xml:space="preserve">DROP DOWN MENU FOR SERIAL NO.
</t>
        </r>
      </text>
    </comment>
    <comment ref="M123" authorId="0">
      <text>
        <r>
          <rPr>
            <sz val="8"/>
            <rFont val="Tahoma"/>
            <family val="2"/>
          </rPr>
          <t xml:space="preserve">DROP DOWN MENU FOR SERIAL NO.
</t>
        </r>
      </text>
    </comment>
    <comment ref="N123" authorId="0">
      <text>
        <r>
          <rPr>
            <sz val="8"/>
            <rFont val="Tahoma"/>
            <family val="2"/>
          </rPr>
          <t xml:space="preserve">DROP DOWN MENU FOR SERIAL NO.
</t>
        </r>
      </text>
    </comment>
  </commentList>
</comments>
</file>

<file path=xl/comments6.xml><?xml version="1.0" encoding="utf-8"?>
<comments xmlns="http://schemas.openxmlformats.org/spreadsheetml/2006/main">
  <authors>
    <author>Author</author>
  </authors>
  <commentList>
    <comment ref="B9" authorId="0">
      <text>
        <r>
          <rPr>
            <sz val="8"/>
            <rFont val="Tahoma"/>
            <family val="2"/>
          </rPr>
          <t xml:space="preserve">DROP DOWN MENU FOR SERIAL NO.
</t>
        </r>
      </text>
    </comment>
    <comment ref="K9" authorId="0">
      <text>
        <r>
          <rPr>
            <sz val="8"/>
            <rFont val="Tahoma"/>
            <family val="2"/>
          </rPr>
          <t xml:space="preserve">DROP DOWN MENU FOR CATEGORY
</t>
        </r>
      </text>
    </comment>
    <comment ref="M9" authorId="0">
      <text>
        <r>
          <rPr>
            <sz val="8"/>
            <rFont val="Tahoma"/>
            <family val="2"/>
          </rPr>
          <t xml:space="preserve">DROP DOWN MENU FOR REGULAR/ CONTRACT
</t>
        </r>
      </text>
    </comment>
    <comment ref="N9" authorId="0">
      <text>
        <r>
          <rPr>
            <sz val="8"/>
            <rFont val="Tahoma"/>
            <family val="2"/>
          </rPr>
          <t xml:space="preserve">DROP DOWN MENU FOR VTH/VITH PAY SCALE
</t>
        </r>
      </text>
    </comment>
    <comment ref="B22" authorId="0">
      <text>
        <r>
          <rPr>
            <sz val="8"/>
            <rFont val="Tahoma"/>
            <family val="2"/>
          </rPr>
          <t xml:space="preserve">DROP DOWN MENU FOR SERIAL NO.
</t>
        </r>
      </text>
    </comment>
    <comment ref="K22" authorId="0">
      <text>
        <r>
          <rPr>
            <sz val="8"/>
            <rFont val="Tahoma"/>
            <family val="2"/>
          </rPr>
          <t xml:space="preserve">DROP DOWN MENU FOR CATEGORY
</t>
        </r>
      </text>
    </comment>
    <comment ref="M22" authorId="0">
      <text>
        <r>
          <rPr>
            <sz val="8"/>
            <rFont val="Tahoma"/>
            <family val="2"/>
          </rPr>
          <t xml:space="preserve">DROP DOWN MENU FOR REGULAR/ CONTRACT
</t>
        </r>
      </text>
    </comment>
    <comment ref="B35" authorId="0">
      <text>
        <r>
          <rPr>
            <sz val="8"/>
            <rFont val="Tahoma"/>
            <family val="2"/>
          </rPr>
          <t xml:space="preserve">DROP DOWN MENU FOR SERIAL NO.
</t>
        </r>
      </text>
    </comment>
    <comment ref="K35" authorId="0">
      <text>
        <r>
          <rPr>
            <sz val="8"/>
            <rFont val="Tahoma"/>
            <family val="2"/>
          </rPr>
          <t xml:space="preserve">DROP DOWN MENU FOR CATEGORY
</t>
        </r>
      </text>
    </comment>
    <comment ref="M35" authorId="0">
      <text>
        <r>
          <rPr>
            <sz val="8"/>
            <rFont val="Tahoma"/>
            <family val="2"/>
          </rPr>
          <t xml:space="preserve">DROP DOWN MENU FOR REGULAR/ CONTRACT
</t>
        </r>
      </text>
    </comment>
    <comment ref="B48" authorId="0">
      <text>
        <r>
          <rPr>
            <sz val="8"/>
            <rFont val="Tahoma"/>
            <family val="2"/>
          </rPr>
          <t xml:space="preserve">DROP DOWN MENU FOR SERIAL NO.
</t>
        </r>
      </text>
    </comment>
    <comment ref="K48" authorId="0">
      <text>
        <r>
          <rPr>
            <sz val="8"/>
            <rFont val="Tahoma"/>
            <family val="2"/>
          </rPr>
          <t xml:space="preserve">DROP DOWN MENU FOR CATEGORY
</t>
        </r>
      </text>
    </comment>
    <comment ref="M48" authorId="0">
      <text>
        <r>
          <rPr>
            <sz val="8"/>
            <rFont val="Tahoma"/>
            <family val="2"/>
          </rPr>
          <t xml:space="preserve">DROP DOWN MENU FOR REGULAR/ CONTRACT
</t>
        </r>
      </text>
    </comment>
    <comment ref="B83" authorId="0">
      <text>
        <r>
          <rPr>
            <sz val="8"/>
            <rFont val="Tahoma"/>
            <family val="2"/>
          </rPr>
          <t xml:space="preserve">DROP DOWN MENU FOR SERIAL NO.
</t>
        </r>
      </text>
    </comment>
    <comment ref="K83" authorId="0">
      <text>
        <r>
          <rPr>
            <sz val="8"/>
            <rFont val="Tahoma"/>
            <family val="2"/>
          </rPr>
          <t xml:space="preserve">DROP DOWN MENU FOR CATEGORY
</t>
        </r>
      </text>
    </comment>
    <comment ref="M83" authorId="0">
      <text>
        <r>
          <rPr>
            <sz val="8"/>
            <rFont val="Tahoma"/>
            <family val="2"/>
          </rPr>
          <t xml:space="preserve">DROP DOWN MENU FOR REGULAR/ CONTRACT
</t>
        </r>
      </text>
    </comment>
    <comment ref="B96" authorId="0">
      <text>
        <r>
          <rPr>
            <sz val="8"/>
            <rFont val="Tahoma"/>
            <family val="2"/>
          </rPr>
          <t xml:space="preserve">DROP DOWN MENU FOR SERIAL NO.
</t>
        </r>
      </text>
    </comment>
    <comment ref="K96" authorId="0">
      <text>
        <r>
          <rPr>
            <sz val="8"/>
            <rFont val="Tahoma"/>
            <family val="2"/>
          </rPr>
          <t xml:space="preserve">DROP DOWN MENU FOR CATEGORY
</t>
        </r>
      </text>
    </comment>
    <comment ref="M96" authorId="0">
      <text>
        <r>
          <rPr>
            <sz val="8"/>
            <rFont val="Tahoma"/>
            <family val="2"/>
          </rPr>
          <t xml:space="preserve">DROP DOWN MENU FOR REGULAR/ CONTRACT
</t>
        </r>
      </text>
    </comment>
    <comment ref="B109" authorId="0">
      <text>
        <r>
          <rPr>
            <sz val="8"/>
            <rFont val="Tahoma"/>
            <family val="2"/>
          </rPr>
          <t xml:space="preserve">DROP DOWN MENU FOR SERIAL NO.
</t>
        </r>
      </text>
    </comment>
    <comment ref="K109" authorId="0">
      <text>
        <r>
          <rPr>
            <sz val="8"/>
            <rFont val="Tahoma"/>
            <family val="2"/>
          </rPr>
          <t xml:space="preserve">DROP DOWN MENU FOR CATEGORY
</t>
        </r>
      </text>
    </comment>
    <comment ref="M109" authorId="0">
      <text>
        <r>
          <rPr>
            <sz val="8"/>
            <rFont val="Tahoma"/>
            <family val="2"/>
          </rPr>
          <t xml:space="preserve">DROP DOWN MENU FOR REGULAR/ CONTRACT
</t>
        </r>
      </text>
    </comment>
    <comment ref="B123" authorId="0">
      <text>
        <r>
          <rPr>
            <sz val="8"/>
            <rFont val="Tahoma"/>
            <family val="2"/>
          </rPr>
          <t xml:space="preserve">DROP DOWN MENU FOR SERIAL NO.
</t>
        </r>
      </text>
    </comment>
    <comment ref="K123" authorId="0">
      <text>
        <r>
          <rPr>
            <sz val="8"/>
            <rFont val="Tahoma"/>
            <family val="2"/>
          </rPr>
          <t xml:space="preserve">DROP DOWN MENU FOR CATEGORY
</t>
        </r>
      </text>
    </comment>
    <comment ref="M123" authorId="0">
      <text>
        <r>
          <rPr>
            <sz val="8"/>
            <rFont val="Tahoma"/>
            <family val="2"/>
          </rPr>
          <t xml:space="preserve">DROP DOWN MENU FOR REGULAR/ CONTRACT
</t>
        </r>
      </text>
    </comment>
    <comment ref="B61" authorId="0">
      <text>
        <r>
          <rPr>
            <sz val="8"/>
            <rFont val="Tahoma"/>
            <family val="2"/>
          </rPr>
          <t xml:space="preserve">DROP DOWN MENU FOR SERIAL NO.
</t>
        </r>
      </text>
    </comment>
    <comment ref="K61" authorId="0">
      <text>
        <r>
          <rPr>
            <sz val="8"/>
            <rFont val="Tahoma"/>
            <family val="2"/>
          </rPr>
          <t xml:space="preserve">DROP DOWN MENU FOR CATEGORY
</t>
        </r>
      </text>
    </comment>
    <comment ref="M61" authorId="0">
      <text>
        <r>
          <rPr>
            <sz val="8"/>
            <rFont val="Tahoma"/>
            <family val="2"/>
          </rPr>
          <t xml:space="preserve">DROP DOWN MENU FOR REGULAR/ CONTRACT
</t>
        </r>
      </text>
    </comment>
    <comment ref="B136" authorId="0">
      <text>
        <r>
          <rPr>
            <sz val="8"/>
            <rFont val="Tahoma"/>
            <family val="2"/>
          </rPr>
          <t xml:space="preserve">DROP DOWN MENU FOR SERIAL NO.
</t>
        </r>
      </text>
    </comment>
    <comment ref="K136" authorId="0">
      <text>
        <r>
          <rPr>
            <sz val="8"/>
            <rFont val="Tahoma"/>
            <family val="2"/>
          </rPr>
          <t xml:space="preserve">DROP DOWN MENU FOR CATEGORY
</t>
        </r>
      </text>
    </comment>
    <comment ref="M136" authorId="0">
      <text>
        <r>
          <rPr>
            <sz val="8"/>
            <rFont val="Tahoma"/>
            <family val="2"/>
          </rPr>
          <t xml:space="preserve">DROP DOWN MENU FOR REGULAR/ CONTRACT
</t>
        </r>
      </text>
    </comment>
    <comment ref="N22" authorId="0">
      <text>
        <r>
          <rPr>
            <sz val="8"/>
            <rFont val="Tahoma"/>
            <family val="2"/>
          </rPr>
          <t xml:space="preserve">DROP DOWN MENU FOR VTH/VITH PAY SCALE
</t>
        </r>
      </text>
    </comment>
    <comment ref="N35" authorId="0">
      <text>
        <r>
          <rPr>
            <sz val="8"/>
            <rFont val="Tahoma"/>
            <family val="2"/>
          </rPr>
          <t xml:space="preserve">DROP DOWN MENU FOR VTH/VITH PAY SCALE
</t>
        </r>
      </text>
    </comment>
    <comment ref="N48" authorId="0">
      <text>
        <r>
          <rPr>
            <sz val="8"/>
            <rFont val="Tahoma"/>
            <family val="2"/>
          </rPr>
          <t xml:space="preserve">DROP DOWN MENU FOR VTH/VITH PAY SCALE
</t>
        </r>
      </text>
    </comment>
    <comment ref="N61" authorId="0">
      <text>
        <r>
          <rPr>
            <sz val="8"/>
            <rFont val="Tahoma"/>
            <family val="2"/>
          </rPr>
          <t xml:space="preserve">DROP DOWN MENU FOR VTH/VITH PAY SCALE
</t>
        </r>
      </text>
    </comment>
    <comment ref="N83" authorId="0">
      <text>
        <r>
          <rPr>
            <sz val="8"/>
            <rFont val="Tahoma"/>
            <family val="2"/>
          </rPr>
          <t xml:space="preserve">DROP DOWN MENU FOR VTH/VITH PAY SCALE
</t>
        </r>
      </text>
    </comment>
    <comment ref="N96" authorId="0">
      <text>
        <r>
          <rPr>
            <sz val="8"/>
            <rFont val="Tahoma"/>
            <family val="2"/>
          </rPr>
          <t xml:space="preserve">DROP DOWN MENU FOR VTH/VITH PAY SCALE
</t>
        </r>
      </text>
    </comment>
    <comment ref="N109" authorId="0">
      <text>
        <r>
          <rPr>
            <sz val="8"/>
            <rFont val="Tahoma"/>
            <family val="2"/>
          </rPr>
          <t xml:space="preserve">DROP DOWN MENU FOR VTH/VITH PAY SCALE
</t>
        </r>
      </text>
    </comment>
    <comment ref="N123" authorId="0">
      <text>
        <r>
          <rPr>
            <sz val="8"/>
            <rFont val="Tahoma"/>
            <family val="2"/>
          </rPr>
          <t xml:space="preserve">DROP DOWN MENU FOR VTH/VITH PAY SCALE
</t>
        </r>
      </text>
    </comment>
    <comment ref="N136" authorId="0">
      <text>
        <r>
          <rPr>
            <sz val="8"/>
            <rFont val="Tahoma"/>
            <family val="2"/>
          </rPr>
          <t xml:space="preserve">DROP DOWN MENU FOR VTH/VITH PAY SCALE
</t>
        </r>
      </text>
    </comment>
  </commentList>
</comments>
</file>

<file path=xl/comments7.xml><?xml version="1.0" encoding="utf-8"?>
<comments xmlns="http://schemas.openxmlformats.org/spreadsheetml/2006/main">
  <authors>
    <author>Author</author>
  </authors>
  <commentList>
    <comment ref="J10" authorId="0">
      <text>
        <r>
          <rPr>
            <sz val="8"/>
            <rFont val="Tahoma"/>
            <family val="2"/>
          </rPr>
          <t xml:space="preserve">DROP DOWN MENU FOR VTH/VITH PAY SCALE
</t>
        </r>
      </text>
    </comment>
    <comment ref="J21" authorId="0">
      <text>
        <r>
          <rPr>
            <sz val="8"/>
            <rFont val="Tahoma"/>
            <family val="2"/>
          </rPr>
          <t xml:space="preserve">DROP DOWN MENU FOR VTH/VITH PAY SCALE
</t>
        </r>
      </text>
    </comment>
    <comment ref="J32" authorId="0">
      <text>
        <r>
          <rPr>
            <sz val="8"/>
            <rFont val="Tahoma"/>
            <family val="2"/>
          </rPr>
          <t xml:space="preserve">DROP DOWN MENU FOR VTH/VITH PAY SCALE
</t>
        </r>
      </text>
    </comment>
    <comment ref="J43" authorId="0">
      <text>
        <r>
          <rPr>
            <sz val="8"/>
            <rFont val="Tahoma"/>
            <family val="2"/>
          </rPr>
          <t xml:space="preserve">DROP DOWN MENU FOR VTH/VITH PAY SCALE
</t>
        </r>
      </text>
    </comment>
    <comment ref="J77" authorId="0">
      <text>
        <r>
          <rPr>
            <sz val="8"/>
            <rFont val="Tahoma"/>
            <family val="2"/>
          </rPr>
          <t xml:space="preserve">DROP DOWN MENU FOR VTH/VITH PAY SCALE
</t>
        </r>
      </text>
    </comment>
    <comment ref="J88" authorId="0">
      <text>
        <r>
          <rPr>
            <sz val="8"/>
            <rFont val="Tahoma"/>
            <family val="2"/>
          </rPr>
          <t xml:space="preserve">DROP DOWN MENU FOR VTH/VITH PAY SCALE
</t>
        </r>
      </text>
    </comment>
    <comment ref="J99" authorId="0">
      <text>
        <r>
          <rPr>
            <sz val="8"/>
            <rFont val="Tahoma"/>
            <family val="2"/>
          </rPr>
          <t xml:space="preserve">DROP DOWN MENU FOR VTH/VITH PAY SCALE
</t>
        </r>
      </text>
    </comment>
    <comment ref="J110" authorId="0">
      <text>
        <r>
          <rPr>
            <sz val="8"/>
            <rFont val="Tahoma"/>
            <family val="2"/>
          </rPr>
          <t xml:space="preserve">DROP DOWN MENU FOR VTH/VITH PAY SCALE
</t>
        </r>
      </text>
    </comment>
    <comment ref="J54" authorId="0">
      <text>
        <r>
          <rPr>
            <sz val="8"/>
            <rFont val="Tahoma"/>
            <family val="2"/>
          </rPr>
          <t xml:space="preserve">DROP DOWN MENU FOR VTH/VITH PAY SCALE
</t>
        </r>
      </text>
    </comment>
    <comment ref="J121" authorId="0">
      <text>
        <r>
          <rPr>
            <sz val="8"/>
            <rFont val="Tahoma"/>
            <family val="2"/>
          </rPr>
          <t xml:space="preserve">DROP DOWN MENU FOR VTH/VITH PAY SCALE
</t>
        </r>
      </text>
    </comment>
  </commentList>
</comments>
</file>

<file path=xl/comments8.xml><?xml version="1.0" encoding="utf-8"?>
<comments xmlns="http://schemas.openxmlformats.org/spreadsheetml/2006/main">
  <authors>
    <author>Author</author>
  </authors>
  <commentList>
    <comment ref="J10" authorId="0">
      <text>
        <r>
          <rPr>
            <sz val="8"/>
            <rFont val="Tahoma"/>
            <family val="2"/>
          </rPr>
          <t xml:space="preserve">DROP DOWN MENU FOR VTH/VITH PAY SCALE
</t>
        </r>
      </text>
    </comment>
    <comment ref="J21" authorId="0">
      <text>
        <r>
          <rPr>
            <sz val="8"/>
            <rFont val="Tahoma"/>
            <family val="2"/>
          </rPr>
          <t xml:space="preserve">DROP DOWN MENU FOR VTH/VITH PAY SCALE
</t>
        </r>
      </text>
    </comment>
    <comment ref="J32" authorId="0">
      <text>
        <r>
          <rPr>
            <sz val="8"/>
            <rFont val="Tahoma"/>
            <family val="2"/>
          </rPr>
          <t xml:space="preserve">DROP DOWN MENU FOR VTH/VITH PAY SCALE
</t>
        </r>
      </text>
    </comment>
    <comment ref="J43" authorId="0">
      <text>
        <r>
          <rPr>
            <sz val="8"/>
            <rFont val="Tahoma"/>
            <family val="2"/>
          </rPr>
          <t xml:space="preserve">DROP DOWN MENU FOR VTH/VITH PAY SCALE
</t>
        </r>
      </text>
    </comment>
    <comment ref="J76" authorId="0">
      <text>
        <r>
          <rPr>
            <sz val="8"/>
            <rFont val="Tahoma"/>
            <family val="2"/>
          </rPr>
          <t xml:space="preserve">DROP DOWN MENU FOR VTH/VITH PAY SCALE
</t>
        </r>
      </text>
    </comment>
    <comment ref="J87" authorId="0">
      <text>
        <r>
          <rPr>
            <sz val="8"/>
            <rFont val="Tahoma"/>
            <family val="2"/>
          </rPr>
          <t xml:space="preserve">DROP DOWN MENU FOR VTH/VITH PAY SCALE
</t>
        </r>
      </text>
    </comment>
    <comment ref="J98" authorId="0">
      <text>
        <r>
          <rPr>
            <sz val="8"/>
            <rFont val="Tahoma"/>
            <family val="2"/>
          </rPr>
          <t xml:space="preserve">DROP DOWN MENU FOR VTH/VITH PAY SCALE
</t>
        </r>
      </text>
    </comment>
    <comment ref="J109" authorId="0">
      <text>
        <r>
          <rPr>
            <sz val="8"/>
            <rFont val="Tahoma"/>
            <family val="2"/>
          </rPr>
          <t xml:space="preserve">DROP DOWN MENU FOR VTH/VITH PAY SCALE
</t>
        </r>
      </text>
    </comment>
    <comment ref="J54" authorId="0">
      <text>
        <r>
          <rPr>
            <sz val="8"/>
            <rFont val="Tahoma"/>
            <family val="2"/>
          </rPr>
          <t xml:space="preserve">DROP DOWN MENU FOR VTH/VITH PAY SCALE
</t>
        </r>
      </text>
    </comment>
    <comment ref="J119" authorId="0">
      <text>
        <r>
          <rPr>
            <sz val="8"/>
            <rFont val="Tahoma"/>
            <family val="2"/>
          </rPr>
          <t xml:space="preserve">DROP DOWN MENU FOR VTH/VITH PAY SCALE
</t>
        </r>
      </text>
    </comment>
  </commentList>
</comments>
</file>

<file path=xl/sharedStrings.xml><?xml version="1.0" encoding="utf-8"?>
<sst xmlns="http://schemas.openxmlformats.org/spreadsheetml/2006/main" count="2265" uniqueCount="680">
  <si>
    <t>EXPENDITURE</t>
  </si>
  <si>
    <t>Printing &amp; Stationery</t>
  </si>
  <si>
    <t>Travelling &amp; Converyance</t>
  </si>
  <si>
    <t>Internet Charges</t>
  </si>
  <si>
    <t>Gardening</t>
  </si>
  <si>
    <t>INCOME:</t>
  </si>
  <si>
    <t>Interest on Term Loans</t>
  </si>
  <si>
    <t>Interest on Working Capital Loans</t>
  </si>
  <si>
    <t>Security Charges</t>
  </si>
  <si>
    <t>Repairs &amp; Manitenance</t>
  </si>
  <si>
    <t>Advertisement</t>
  </si>
  <si>
    <t>Rent,Rates &amp; Taxes</t>
  </si>
  <si>
    <t>Telephone Charges</t>
  </si>
  <si>
    <t>Electricity Charges</t>
  </si>
  <si>
    <t>Library Recurring expenses</t>
  </si>
  <si>
    <t>Examination expenses</t>
  </si>
  <si>
    <t>Buildings</t>
  </si>
  <si>
    <t>Vehicles</t>
  </si>
  <si>
    <t>Computers</t>
  </si>
  <si>
    <t>Furniture</t>
  </si>
  <si>
    <t>Electrical Equipments</t>
  </si>
  <si>
    <t>Others, if any</t>
  </si>
  <si>
    <t>Insurance</t>
  </si>
  <si>
    <t>Legal expenses</t>
  </si>
  <si>
    <t>Staff welfare/Medical Aid</t>
  </si>
  <si>
    <t>Inspection fee</t>
  </si>
  <si>
    <t>Audit fee</t>
  </si>
  <si>
    <t>Games expenses</t>
  </si>
  <si>
    <t>Donations</t>
  </si>
  <si>
    <t>Subscriptions</t>
  </si>
  <si>
    <t>Bank Charges</t>
  </si>
  <si>
    <t>Interest Received</t>
  </si>
  <si>
    <t>Miscellaneous Income</t>
  </si>
  <si>
    <t>College Bus Fee Collections</t>
  </si>
  <si>
    <t>S.No.</t>
  </si>
  <si>
    <t>GROSS SALARY</t>
  </si>
  <si>
    <t>Donations &amp; Contributions</t>
  </si>
  <si>
    <t>Any other income (Specify Head wise)</t>
  </si>
  <si>
    <t xml:space="preserve">TOTAL EXPENDITURE </t>
  </si>
  <si>
    <t>AVERAGE EXPENDITURE PER STUDENT</t>
  </si>
  <si>
    <t>TOTAL INCOME</t>
  </si>
  <si>
    <t>Professional Charges</t>
  </si>
  <si>
    <t>QUALIFICATION</t>
  </si>
  <si>
    <t>SANCTIONED INTAKE</t>
  </si>
  <si>
    <t>MCA</t>
  </si>
  <si>
    <t>MBA</t>
  </si>
  <si>
    <t>TOTAL</t>
  </si>
  <si>
    <t>DEPT.</t>
  </si>
  <si>
    <t>DESIG.</t>
  </si>
  <si>
    <t>TDS</t>
  </si>
  <si>
    <t>NET SALARY</t>
  </si>
  <si>
    <t>BASIC PAY</t>
  </si>
  <si>
    <t>GRAND TOTAL</t>
  </si>
  <si>
    <t>BRANCH</t>
  </si>
  <si>
    <t>SOCIETY</t>
  </si>
  <si>
    <t>A</t>
  </si>
  <si>
    <t>B</t>
  </si>
  <si>
    <t>C</t>
  </si>
  <si>
    <t>REGULAR/ CONTRACT</t>
  </si>
  <si>
    <t>NAME OF THE BANK</t>
  </si>
  <si>
    <t>CATEGORY</t>
  </si>
  <si>
    <t>NAME OF THE SOCIETY</t>
  </si>
  <si>
    <t xml:space="preserve">OPENING BALANCE OF LOAN AMOUNT </t>
  </si>
  <si>
    <t>LOAN RECEIVED DURING THE YEAR</t>
  </si>
  <si>
    <t>LOAN REPAID DURING THE YEAR</t>
  </si>
  <si>
    <t xml:space="preserve">CLOSING BALANCE OF LOAN AMOUNT </t>
  </si>
  <si>
    <t>D= (A+B-C)</t>
  </si>
  <si>
    <t>NAME OF THE FINANCIAL INSTITUTION/ BANK</t>
  </si>
  <si>
    <t xml:space="preserve">NAME </t>
  </si>
  <si>
    <t>PAN</t>
  </si>
  <si>
    <t>FDR NO.</t>
  </si>
  <si>
    <t>INVESTED DURING THE YEAR</t>
  </si>
  <si>
    <t>MATURED DURING THE YEAR</t>
  </si>
  <si>
    <t>OPENING BALANCE</t>
  </si>
  <si>
    <t>CLOSING BALANCE</t>
  </si>
  <si>
    <t>Surplus/ (Deficit)</t>
  </si>
  <si>
    <t>DATE OF INVESTMENT</t>
  </si>
  <si>
    <t>ECE</t>
  </si>
  <si>
    <t>EEE</t>
  </si>
  <si>
    <t>B.E/ B.TECH</t>
  </si>
  <si>
    <t>S.NO.</t>
  </si>
  <si>
    <t>INTAKE</t>
  </si>
  <si>
    <t>PANo.</t>
  </si>
  <si>
    <t>NAME</t>
  </si>
  <si>
    <t xml:space="preserve"> BANK DETAILS IN WHICH SALARY IS BEING CREDITED</t>
  </si>
  <si>
    <t>IFSC</t>
  </si>
  <si>
    <t>Account No.</t>
  </si>
  <si>
    <t>DATE OF BIRTH</t>
  </si>
  <si>
    <t>DATE OF APPOINTMENT TO CATEGORY</t>
  </si>
  <si>
    <t>EMPLOYEE</t>
  </si>
  <si>
    <t>EMPLOYER</t>
  </si>
  <si>
    <t>TOTAL FEE</t>
  </si>
  <si>
    <t>Interest on Loans from Society</t>
  </si>
  <si>
    <t>Loans &amp; Advances</t>
  </si>
  <si>
    <t>Additons</t>
  </si>
  <si>
    <t>PARTICULARS</t>
  </si>
  <si>
    <t>Deletions</t>
  </si>
  <si>
    <t>Total</t>
  </si>
  <si>
    <t>YEAR</t>
  </si>
  <si>
    <t>IST YEAR</t>
  </si>
  <si>
    <t>2ND YEAR</t>
  </si>
  <si>
    <t>3RD YEAR</t>
  </si>
  <si>
    <t>4TH YEAR</t>
  </si>
  <si>
    <t xml:space="preserve">NAME OF THE SOCIETY /TRUST : </t>
  </si>
  <si>
    <t>PROGRAMMES OFFERED</t>
  </si>
  <si>
    <t>Teaching Staff Salaries</t>
  </si>
  <si>
    <t>Non Teaching Staff Salaries</t>
  </si>
  <si>
    <t>Finance Costs</t>
  </si>
  <si>
    <t>HRA</t>
  </si>
  <si>
    <t>DA</t>
  </si>
  <si>
    <t>OTHERS</t>
  </si>
  <si>
    <t>EMPLOYEE NAME</t>
  </si>
  <si>
    <t>Any Other Expenses (specify head wise)</t>
  </si>
  <si>
    <t>PROGRAMME</t>
  </si>
  <si>
    <t>PAY SCALE (BAND)</t>
  </si>
  <si>
    <t>WHETHER THE EMPLOYEE POSSESSES THE REQUISITE QUALIFICATION</t>
  </si>
  <si>
    <t>PAY SCALE (BAND</t>
  </si>
  <si>
    <t>8th PRC/ 9th PRC/ OTHERS</t>
  </si>
  <si>
    <t>ACTUAL ARREARS PAID (IF ANY)</t>
  </si>
  <si>
    <t>PF CONTRIBUTION</t>
  </si>
  <si>
    <t>ESI CONTRIBUTION</t>
  </si>
  <si>
    <t>OTHER INCOME</t>
  </si>
  <si>
    <t>Administrative  &amp; Other Expenses</t>
  </si>
  <si>
    <t>ACTUAL ARREARS PAID</t>
  </si>
  <si>
    <t>Teaching Staff Salaries (ARREARS PAID)</t>
  </si>
  <si>
    <t>Non Teaching Staff Salaries (ARREARS PAID)</t>
  </si>
  <si>
    <t>SCHEDULE - 1</t>
  </si>
  <si>
    <t>Fee Collection (As per Schedule - 1)</t>
  </si>
  <si>
    <t>SCHEDULE - 2</t>
  </si>
  <si>
    <t xml:space="preserve">Other Income </t>
  </si>
  <si>
    <t>Apportionable (As per Schedule - 2)</t>
  </si>
  <si>
    <t>SALARIES</t>
  </si>
  <si>
    <t>SALARY ARREARS PAID:</t>
  </si>
  <si>
    <t xml:space="preserve"> TOTAL</t>
  </si>
  <si>
    <t>Sub Total</t>
  </si>
  <si>
    <t>WHETHER THE EMPLOYEE POSSESSES THE EQUIVALENT QUALIFICATION</t>
  </si>
  <si>
    <t>SCHEDULE</t>
  </si>
  <si>
    <t>DETAILS TO BE FURNISHED IN THE SCHEDULE</t>
  </si>
  <si>
    <t>Depreciation for the year</t>
  </si>
  <si>
    <t>Rate of Dep.</t>
  </si>
  <si>
    <t>Providend fund(Employer Contribution)</t>
  </si>
  <si>
    <t>ESI(Employer Contribution)</t>
  </si>
  <si>
    <t>Gratuity provision for the year</t>
  </si>
  <si>
    <t>Bonus paid during the year</t>
  </si>
  <si>
    <t>CONSOLIDATED</t>
  </si>
  <si>
    <t>FEE</t>
  </si>
  <si>
    <t>ANY OTHER DEDUCTIONS</t>
  </si>
  <si>
    <t>GRAMD TOTAL</t>
  </si>
  <si>
    <t>LIABILITIES:</t>
  </si>
  <si>
    <t>ASSETS:</t>
  </si>
  <si>
    <t>TOTAL LIABILITIES</t>
  </si>
  <si>
    <t>Fixed Deposits (including Interest Accrued)</t>
  </si>
  <si>
    <t>Tution Fee Receivable</t>
  </si>
  <si>
    <t>TOTAL ASSETS</t>
  </si>
  <si>
    <t>SCHEDULE - 9</t>
  </si>
  <si>
    <t>SCHEDULE - 11</t>
  </si>
  <si>
    <t>SCHEDULE - 8</t>
  </si>
  <si>
    <t>Add: Excess of Incme over Expenditure</t>
  </si>
  <si>
    <t>NON CURRENT LIABILITIES:</t>
  </si>
  <si>
    <t>CAPITAL FUND:</t>
  </si>
  <si>
    <t>Opening Balance</t>
  </si>
  <si>
    <t>Un-utilised Grants and Donations</t>
  </si>
  <si>
    <t>Others</t>
  </si>
  <si>
    <t>Banks/Financial Institutions</t>
  </si>
  <si>
    <t>Socieity</t>
  </si>
  <si>
    <t>Other Non Current Liabilitites (Specify)</t>
  </si>
  <si>
    <t>CURRENT LIABILITIES:</t>
  </si>
  <si>
    <t>Term Loans/Unsecured Loans:</t>
  </si>
  <si>
    <t>Sundry Creditors</t>
  </si>
  <si>
    <t>Outstanding Liabilities &amp; Provisions (Specify)</t>
  </si>
  <si>
    <t>NON CURRENT ASSETS:</t>
  </si>
  <si>
    <t>CURRENT ASSETS:</t>
  </si>
  <si>
    <t>Other Current Asset Specify</t>
  </si>
  <si>
    <t>Other Non Current Asset Specify</t>
  </si>
  <si>
    <t>Society</t>
  </si>
  <si>
    <t>Other Current Liabilities (Specify)</t>
  </si>
  <si>
    <t>Fixed Assets</t>
  </si>
  <si>
    <t>Additions During the Year</t>
  </si>
  <si>
    <t>Deletions During the Year</t>
  </si>
  <si>
    <t>Deprecition for the Year</t>
  </si>
  <si>
    <t>Closing Balance</t>
  </si>
  <si>
    <t>Eligible Staff (As per Schedule - 3)</t>
  </si>
  <si>
    <t>Other Staff (As per Schedule - 4)</t>
  </si>
  <si>
    <t>Regular Staff (As per Schedule - 5)</t>
  </si>
  <si>
    <t>Contract Staff (As per Schedule - 6)</t>
  </si>
  <si>
    <t>Functions &amp; Celebrations</t>
  </si>
  <si>
    <t>IE Accerdiation Exp</t>
  </si>
  <si>
    <t>ISO Certification Charges</t>
  </si>
  <si>
    <t>ISTE Membership</t>
  </si>
  <si>
    <t>JKC Registration Fee</t>
  </si>
  <si>
    <t>Project Works</t>
  </si>
  <si>
    <t>Special Fee Refund</t>
  </si>
  <si>
    <t>Syllabus Books &amp; Teaching Aids</t>
  </si>
  <si>
    <t>Training &amp; Placements</t>
  </si>
  <si>
    <t>Transportation Charges</t>
  </si>
  <si>
    <t>Interest on Electricity Deposits</t>
  </si>
  <si>
    <t>GUST FACULTY</t>
  </si>
  <si>
    <t>SCHEDULE - 12</t>
  </si>
  <si>
    <t>SCHEDULE - 13</t>
  </si>
  <si>
    <t>S. No.</t>
  </si>
  <si>
    <t>AADHAR No</t>
  </si>
  <si>
    <t xml:space="preserve">TOTAL PROPOSED EXPENDIDTURE </t>
  </si>
  <si>
    <t>REVENUE</t>
  </si>
  <si>
    <t>CAPITAL</t>
  </si>
  <si>
    <t>NAME OF THE STUDENT</t>
  </si>
  <si>
    <t>YEAR OF STUDY</t>
  </si>
  <si>
    <t>AMOUNT</t>
  </si>
  <si>
    <t>SCHOLAR SHIPS:</t>
  </si>
  <si>
    <t>MERTI AWARDS:</t>
  </si>
  <si>
    <t>CASE/WIP NUMBER</t>
  </si>
  <si>
    <t>TDS IF ANY</t>
  </si>
  <si>
    <t>No of STUDENTS ATTENDED</t>
  </si>
  <si>
    <t>SCHEDULE - 21</t>
  </si>
  <si>
    <t>VENUE</t>
  </si>
  <si>
    <t>MAIN SPEAKERS</t>
  </si>
  <si>
    <t>SCHEDULE - 7</t>
  </si>
  <si>
    <t>SCHEDULE - 14</t>
  </si>
  <si>
    <t>SCHEDULE - 15</t>
  </si>
  <si>
    <t>SCHEDULE - 16</t>
  </si>
  <si>
    <t>SCHEDULE - 17</t>
  </si>
  <si>
    <t>SCHEDULE - 18</t>
  </si>
  <si>
    <t>SCHEDULE - 19</t>
  </si>
  <si>
    <t>SCHEDULE - 20</t>
  </si>
  <si>
    <t>TOTAL EXPENDITURE SHOULD TALLY WITH AMOUNT IN ADMINISTRATIVE EXPENDITURE</t>
  </si>
  <si>
    <t>CONSOLIDATED INCOME &amp; EXPENDITURE STATEMENT OF THE SOCIETY</t>
  </si>
  <si>
    <t>NO. OF HOURS</t>
  </si>
  <si>
    <t>CONSOLIDATED BALANCE SHEET OF THE SOCIETY</t>
  </si>
  <si>
    <t>ADDRESS OF THE TRUST:</t>
  </si>
  <si>
    <t>CODES</t>
  </si>
  <si>
    <t>ICET</t>
  </si>
  <si>
    <t>PGCET</t>
  </si>
  <si>
    <t>OTHERS IF ANY</t>
  </si>
  <si>
    <t>DETAILS OF SANCTIONED PROGRAMMES, INTAKE &amp; STUDENTS ADMITTED</t>
  </si>
  <si>
    <t>AS PER SANCTIONED SEATS</t>
  </si>
  <si>
    <t>ACTUAL ADMITTED SEATS</t>
  </si>
  <si>
    <t>Specify</t>
  </si>
  <si>
    <t>Staff Salaries</t>
  </si>
  <si>
    <t>LAND</t>
  </si>
  <si>
    <t>BUILDINGS: RESIDENT</t>
  </si>
  <si>
    <t>BUILDINGS: COMMERCIAL</t>
  </si>
  <si>
    <t>FURNITURE &amp; FIXTURES</t>
  </si>
  <si>
    <t>DATE OF EVENT</t>
  </si>
  <si>
    <t>NATURE OF THE PROPOSED EXPENDITURE</t>
  </si>
  <si>
    <t>SCHEDULE - 22</t>
  </si>
  <si>
    <t>UNUTILISED GRANTS</t>
  </si>
  <si>
    <t>TOTAL GRANTS</t>
  </si>
  <si>
    <t>Un-utilised Grants</t>
  </si>
  <si>
    <t>GUEST FACULTY</t>
  </si>
  <si>
    <t>Depreciation for the Year</t>
  </si>
  <si>
    <t>PROGRAMME:</t>
  </si>
  <si>
    <t>Seminars &amp; Workshops</t>
  </si>
  <si>
    <t>Scholarships &amp; Merit Awards</t>
  </si>
  <si>
    <t>Grants Received (As per Schedule - 14)</t>
  </si>
  <si>
    <t>Utilisation of Grants (As per Schedule - 14)</t>
  </si>
  <si>
    <t>Apportionable (As per Schedule - 11)</t>
  </si>
  <si>
    <t>Apportionable (As per Schedule - 12)</t>
  </si>
  <si>
    <t>Depreciation (As per Schedule - 13)</t>
  </si>
  <si>
    <t>SCHEDULE - 10</t>
  </si>
  <si>
    <t>Independent Income &amp; Expenditure of the Society/Trust</t>
  </si>
  <si>
    <t>GRANTS RECEIVED:(Specify headwise)</t>
  </si>
  <si>
    <t>Expenses (Specify headwise)</t>
  </si>
  <si>
    <t>UTILISATION:</t>
  </si>
  <si>
    <t>NAME OF THE ADVOCATE</t>
  </si>
  <si>
    <t>SCHEDULE - 3</t>
  </si>
  <si>
    <t>SCHEDULE - 4</t>
  </si>
  <si>
    <t>SCHEDULE - 5</t>
  </si>
  <si>
    <t>SCHEDULE - 6</t>
  </si>
  <si>
    <t>SCHEDULE -5</t>
  </si>
  <si>
    <t>SCHEDULE -6</t>
  </si>
  <si>
    <t>CASE/WP NUMBER</t>
  </si>
  <si>
    <t>PAN OF ADVOCATE</t>
  </si>
  <si>
    <t>AMOUNT PAID TO ADVOCATE</t>
  </si>
  <si>
    <t>STAMP DUTY/COURT FEE</t>
  </si>
  <si>
    <t>OTHER EXPENSES</t>
  </si>
  <si>
    <t>PARTICULARS OF EVENT</t>
  </si>
  <si>
    <t>SUBJECT/ TOPIC</t>
  </si>
  <si>
    <t>COLLECTED FROM THE STUDENTS</t>
  </si>
  <si>
    <t>(FURTHERENCE OF EDUCATION)</t>
  </si>
  <si>
    <t>PURPOSE</t>
  </si>
  <si>
    <t>BRIEF DETAILS (UPTO 1000 CHARACTERS)</t>
  </si>
  <si>
    <t>DESIG-NATION</t>
  </si>
  <si>
    <t>DATE OF APPOINTMENT TO DESIG-NATION</t>
  </si>
  <si>
    <t>ACTUAL ARREARS PAID        (IF ANY)</t>
  </si>
  <si>
    <t>ACTUAL ARREARS PAID        IF ANY)</t>
  </si>
  <si>
    <t>ANY OTHER DEDUC-TIONS</t>
  </si>
  <si>
    <t>NAME OF THE AGENCY/ PERSON IF PAYMENT MADE</t>
  </si>
  <si>
    <t>.</t>
  </si>
  <si>
    <t>EQUIPMENT</t>
  </si>
  <si>
    <t>DIRECT INCOME</t>
  </si>
  <si>
    <t>Other Income (As per Schedule - 2)</t>
  </si>
  <si>
    <t>Loans to Institutions</t>
  </si>
  <si>
    <t>Transfer to Institution A</t>
  </si>
  <si>
    <t>Transfer to Institution B</t>
  </si>
  <si>
    <t>Tranfer out of Banks/FI Borrowings:</t>
  </si>
  <si>
    <t>Tranfer out of Unsecured Loans:</t>
  </si>
  <si>
    <t>Others (Specify)</t>
  </si>
  <si>
    <t>Fixed Deposits (including Interest Accrued) S-19</t>
  </si>
  <si>
    <t>Fixed Assets: S-13</t>
  </si>
  <si>
    <t>Term Loans/Unsecured Loans: S-20</t>
  </si>
  <si>
    <t>Loan to Institution A</t>
  </si>
  <si>
    <t>Loans to Institutions;</t>
  </si>
  <si>
    <t>Loan to Institution B</t>
  </si>
  <si>
    <t>Add: Excess of Incme over Expenditure (S-21)</t>
  </si>
  <si>
    <t>NET EXPENDITURE</t>
  </si>
  <si>
    <t>Surplus from Seminars S-9</t>
  </si>
  <si>
    <t>SCHEDULE - 23</t>
  </si>
  <si>
    <t>Un-Utilized Grants</t>
  </si>
  <si>
    <t>Add: Others Specify</t>
  </si>
  <si>
    <t>XYZ TRUST</t>
  </si>
  <si>
    <t>Cash at Bank</t>
  </si>
  <si>
    <t>Cash on Hand</t>
  </si>
  <si>
    <t>CET CODE</t>
  </si>
  <si>
    <t>3rd Year</t>
  </si>
  <si>
    <t>NAME OF THE PERSON</t>
  </si>
  <si>
    <t>AMOUNT IN RUPEES</t>
  </si>
  <si>
    <t>SCHEDULE - 24</t>
  </si>
  <si>
    <t>TOTAL EXPENDITURE</t>
  </si>
  <si>
    <t>SCHEDULE - 25</t>
  </si>
  <si>
    <t>Gross Salary</t>
  </si>
  <si>
    <t>Total Deductions</t>
  </si>
  <si>
    <t>Taxable Salary</t>
  </si>
  <si>
    <t>TDS Deducted</t>
  </si>
  <si>
    <t>Details of Salary Payments as per Form 24Q</t>
  </si>
  <si>
    <t xml:space="preserve">Note: Attachment Form 24 Q </t>
  </si>
  <si>
    <t>Note: If it is negative balance ignore to take to Balance Sheet</t>
  </si>
  <si>
    <t>SCHEDULE - 26</t>
  </si>
  <si>
    <t xml:space="preserve">Note: Attachment Form 26 Q </t>
  </si>
  <si>
    <t>Total Amount as per Audited Statements</t>
  </si>
  <si>
    <t>HEAD OF EXPENDITURE</t>
  </si>
  <si>
    <t>Amount on which Tax Deducted</t>
  </si>
  <si>
    <t>TDS Amount</t>
  </si>
  <si>
    <t>Section Under which Tax Deducted</t>
  </si>
  <si>
    <t>Canteen(Y/N)</t>
  </si>
  <si>
    <t>Parking(Y/N)</t>
  </si>
  <si>
    <t>Water Plant(Y/N)</t>
  </si>
  <si>
    <t>Play Ground(acres)</t>
  </si>
  <si>
    <t>SCHEDULE - 30</t>
  </si>
  <si>
    <t>SCHEDULE - 27</t>
  </si>
  <si>
    <t>Name of the Building</t>
  </si>
  <si>
    <t>Fire Certificate</t>
  </si>
  <si>
    <t>Occupancy Certificate</t>
  </si>
  <si>
    <t>Ramp width</t>
  </si>
  <si>
    <t>Number of Floors</t>
  </si>
  <si>
    <t>Lift(Y/N)</t>
  </si>
  <si>
    <t>Building Plan Approval Certificate</t>
  </si>
  <si>
    <t>Electricity Board Safety Certificate</t>
  </si>
  <si>
    <t>A BLOCK</t>
  </si>
  <si>
    <t>B BLOCK</t>
  </si>
  <si>
    <t>C BLOCK</t>
  </si>
  <si>
    <t>SCHEDULE - 28</t>
  </si>
  <si>
    <t>Room Type</t>
  </si>
  <si>
    <t xml:space="preserve">Number of Rooms </t>
  </si>
  <si>
    <t>Carpet Area</t>
  </si>
  <si>
    <t>Class Rooms</t>
  </si>
  <si>
    <t>Tutorial Rooms+</t>
  </si>
  <si>
    <t>Laboratory for First Year</t>
  </si>
  <si>
    <t>Laboratory other than First Year</t>
  </si>
  <si>
    <t>Laboratory for Post Graduate Courses</t>
  </si>
  <si>
    <t>Workshop</t>
  </si>
  <si>
    <t>Additional Laboratory/ Workshop for “X” Category Courses</t>
  </si>
  <si>
    <t>Drawing Hall</t>
  </si>
  <si>
    <t>Computer Centre#</t>
  </si>
  <si>
    <t>Seminar Hall</t>
  </si>
  <si>
    <t>SCHEDULE - 29</t>
  </si>
  <si>
    <t>Course</t>
  </si>
  <si>
    <t>Equipment Name</t>
  </si>
  <si>
    <t>Number of Units</t>
  </si>
  <si>
    <t>Year of Purchase</t>
  </si>
  <si>
    <t>CSE</t>
  </si>
  <si>
    <t>CIV</t>
  </si>
  <si>
    <t>B.Pharmacy</t>
  </si>
  <si>
    <t>OTHER IF ANY</t>
  </si>
  <si>
    <t>PDF DOCUMENTS ONLY</t>
  </si>
  <si>
    <t>Physically Challenged</t>
  </si>
  <si>
    <t>Waiting Hall</t>
  </si>
  <si>
    <t>Total Plinth Area</t>
  </si>
  <si>
    <t>NOTE: Certificates attachement in pdf format only.</t>
  </si>
  <si>
    <t xml:space="preserve"> Electracity  Lighting and Fans(Y/N)</t>
  </si>
  <si>
    <t xml:space="preserve">Type Of flooring </t>
  </si>
  <si>
    <t xml:space="preserve">Near 100 meters radius </t>
  </si>
  <si>
    <t>College Area (Acres)</t>
  </si>
  <si>
    <t>Bar &amp; Restaurant (Y/N)</t>
  </si>
  <si>
    <t>Movie Theatres (Y/N)</t>
  </si>
  <si>
    <t>Club/Pub(Y/N)</t>
  </si>
  <si>
    <t xml:space="preserve"> B.TECH</t>
  </si>
  <si>
    <t xml:space="preserve"> M.TECH</t>
  </si>
  <si>
    <t>College Hostel Fee Collections</t>
  </si>
  <si>
    <t>VI th PAY SCALE/ VII th PAY SCALE/ OTHERS</t>
  </si>
  <si>
    <t>VIth PAY SCALE/ VIIth PAY SCALE/ OTHERS</t>
  </si>
  <si>
    <t xml:space="preserve"> </t>
  </si>
  <si>
    <t>Percentage of Admitted Student strength to Sanctioned strength</t>
  </si>
  <si>
    <t>Student Awards / Rewards</t>
  </si>
  <si>
    <t>Seminars/ Workshops/ Conferences organised</t>
  </si>
  <si>
    <t>Skill Development and Innovation</t>
  </si>
  <si>
    <t>IPR and Patents</t>
  </si>
  <si>
    <t>Perception Ranking</t>
  </si>
  <si>
    <t>Any Other relevant information.</t>
  </si>
  <si>
    <t>Total amount towards FOD</t>
  </si>
  <si>
    <t>Amount</t>
  </si>
  <si>
    <t xml:space="preserve">TOTAL UTILISATION EXPENDIDTURE </t>
  </si>
  <si>
    <t>NATURE OF THE UTILISATION EXPENDITURE</t>
  </si>
  <si>
    <t>(Furtherance of Development)</t>
  </si>
  <si>
    <t>Books of account (Cash/Bank/Day Book , All Ledgers) in pdf format</t>
  </si>
  <si>
    <t>Bank statements directly down loaded from concerned Bank web sites in pdf format</t>
  </si>
  <si>
    <t>Hostel Buildings depreciation</t>
  </si>
  <si>
    <t>College buses depreciation</t>
  </si>
  <si>
    <t>Other Vehicles depreciation</t>
  </si>
  <si>
    <t>PURPOSE (PARTICULARS OF PAYMENT MADE)/ TYPE OF PLANTS-AREA OF GARDEN</t>
  </si>
  <si>
    <t>Specify rate of Depreciation followed</t>
  </si>
  <si>
    <t xml:space="preserve">ANY OTHER ASSET </t>
  </si>
  <si>
    <t>NET SALARY Paid</t>
  </si>
  <si>
    <t>SCHEDULE - 31</t>
  </si>
  <si>
    <t>Date of Payment</t>
  </si>
  <si>
    <t>Nature of   Payment</t>
  </si>
  <si>
    <t>Amount (Rs.)</t>
  </si>
  <si>
    <t>EAPCET CODE:</t>
  </si>
  <si>
    <t>2022-23</t>
  </si>
  <si>
    <t>2021-2022</t>
  </si>
  <si>
    <t>FOR THE YEAR ENDED 31/03/2022</t>
  </si>
  <si>
    <t>AS ON 31/03/2022</t>
  </si>
  <si>
    <t>EAPCET CODE</t>
  </si>
  <si>
    <t>DETAILS OF ALL ELIGIBLE TEACHING STAFF FOR THE YEAR 2021-2022 (31.03.2022)</t>
  </si>
  <si>
    <t>DETAILS OF ALL OTHER TEACHING STAFF FOR THE YEAR 2021-2022 (31.03.2022)</t>
  </si>
  <si>
    <t>DETAILS OF ALL REGULAR NON -TEACHING STAFF FOR THE YEAR 2021-2022 (31.03.2022)</t>
  </si>
  <si>
    <t>DETAILS OF ALL CONTRACT NON -TEACHING STAFF FOR THE YEAR 2021-2022 (31.03.2022)</t>
  </si>
  <si>
    <t>TOTAL EXPENDITURE 2021-2022</t>
  </si>
  <si>
    <t>Year 2021-22</t>
  </si>
  <si>
    <t>Salary payments as per Form 24 Q for the year 2021-22</t>
  </si>
  <si>
    <t>YEAR 2021-22:</t>
  </si>
  <si>
    <t>AMOUNT 2021-2022</t>
  </si>
  <si>
    <t>EXPENDITURE INCURRED 2021-2022</t>
  </si>
  <si>
    <t>STATEMENT OF FIXED DEPOSITS FOR THE FINANCIAL YEAR 2021-2022</t>
  </si>
  <si>
    <t>Year 2022-23</t>
  </si>
  <si>
    <t>In Patents</t>
  </si>
  <si>
    <t>Out Patents</t>
  </si>
  <si>
    <t>Aarogyasri Receipts</t>
  </si>
  <si>
    <t>E.H.S</t>
  </si>
  <si>
    <t xml:space="preserve">Medical Insurance </t>
  </si>
  <si>
    <t>Research Grants</t>
  </si>
  <si>
    <t>Investigation Charges (Blood Tests, ECG, X-ray, CTC, MRI, Culture etc.,)</t>
  </si>
  <si>
    <t>Patient Drugs</t>
  </si>
  <si>
    <t>Patient Diet</t>
  </si>
  <si>
    <t>AICTE/NCTE/BCI/PCI/MCI/DCI/UGC/NMC Processing Fee</t>
  </si>
  <si>
    <t>AICTE/NCTE/BCI/PCI/MCI/DCI/UGC/NMC FDR Interest</t>
  </si>
  <si>
    <t>Employee</t>
  </si>
  <si>
    <t>Student</t>
  </si>
  <si>
    <t>Toilet Facility (Y/N)</t>
  </si>
  <si>
    <t>Separate Toilets for Women (Y/N)</t>
  </si>
  <si>
    <t>Separate Toilets for Challenged persons (Y/N)</t>
  </si>
  <si>
    <t>Specialized Library</t>
  </si>
  <si>
    <t>Specialized Laboratory for different programmes</t>
  </si>
  <si>
    <t>Number of Units as per AICTE/NCTE/BCI/PCI/MCI/DCI/UGC/NMC norms</t>
  </si>
  <si>
    <t>Balance After utilisation grants</t>
  </si>
  <si>
    <t>Specify % of grants to over heads</t>
  </si>
  <si>
    <t>Independent Balance Sheet of the Society/Trust</t>
  </si>
  <si>
    <t>Mobile</t>
  </si>
  <si>
    <t>** Procedure &amp; Regulations followed in the recruitment &amp; selection &amp; payment of salaries of procedure selection</t>
  </si>
  <si>
    <t>Year of Establishment</t>
  </si>
  <si>
    <t>Type of Affiliation-Permanent/Temporary</t>
  </si>
  <si>
    <t>UGC Development Assistance Schemes</t>
  </si>
  <si>
    <t>List of course programmes</t>
  </si>
  <si>
    <t>Course Programmes with extension activities</t>
  </si>
  <si>
    <t>New courses Introduced in the year</t>
  </si>
  <si>
    <t>Admitted Intake-OC,BC,SC,ST-Men&amp;Women</t>
  </si>
  <si>
    <t>Percentage of students getting fee reimbursement--OC,BC,SC,ST-Men&amp;Women</t>
  </si>
  <si>
    <t>Percentage of Student from Other States/Foreign Students</t>
  </si>
  <si>
    <t>Percentage of women students </t>
  </si>
  <si>
    <t>Student Placements- Local org/ MNC/ Others</t>
  </si>
  <si>
    <t>Remedial coaching</t>
  </si>
  <si>
    <t>Graduation Outcomes of University Exams:   I- class,II-class,Fail,University rank-Any others</t>
  </si>
  <si>
    <t>Student Progression. - UG to PG, PG- Doctoral/Post Doctoral/ Super Speciality, PG to Ph.D, Ph.D to Post Doctoral</t>
  </si>
  <si>
    <t>Biometric-Student/Faculty/Non-Teaching</t>
  </si>
  <si>
    <t>Insurance provided to Student/Faculty/Non-Teaching</t>
  </si>
  <si>
    <t>Faculty-Student Ratio</t>
  </si>
  <si>
    <t>Teaching-Non Teaching Ratio</t>
  </si>
  <si>
    <t>No. of Teaching Faculty- Permanent/ Contract</t>
  </si>
  <si>
    <t>No of Teaching faculty with UG,PG,Doctoral,Post Doctoral,Super speciality </t>
  </si>
  <si>
    <t>No of Teachers recognised as research guides</t>
  </si>
  <si>
    <t xml:space="preserve">No. of Teaching Faculty with Ph.d and 5plus years of experience </t>
  </si>
  <si>
    <t>Faculty Awards / Rewards-State-National</t>
  </si>
  <si>
    <t>No.of Books,Chapters in edited volumes</t>
  </si>
  <si>
    <t>Total no.of Publications-with Impact factor/Citation Index/Scopus/Web of Sciences/Any others</t>
  </si>
  <si>
    <t>Availability of open learning websites (Specify)</t>
  </si>
  <si>
    <t>E- journals, and digital library resources</t>
  </si>
  <si>
    <t>E- Content resources used in Teaching learning </t>
  </si>
  <si>
    <t>Software adopted in learning systems </t>
  </si>
  <si>
    <t>IT process integrated in learning systems</t>
  </si>
  <si>
    <t>Availability of value added courses - No.of Admitted students</t>
  </si>
  <si>
    <t>Availability of -Elective External papers in each semester-No.of Admitted Students</t>
  </si>
  <si>
    <t>Availability of -Elective Internal papers in each semester- No.of Admitted Students</t>
  </si>
  <si>
    <t>Having any paper on-Professional Ethics/Gender sensitization/Human values/Enrolment &amp; Sustainability</t>
  </si>
  <si>
    <t>Specify name of the course including experiential learning through project work/Field work/Internship/Case study - No.of students</t>
  </si>
  <si>
    <t>MoUs with Institutions/ Industries/Corporate Houses/ Pharma Houses / Research labs</t>
  </si>
  <si>
    <t>Developmental Assistance from External Agencies/Industrial Collaborations</t>
  </si>
  <si>
    <t>Research Projects</t>
  </si>
  <si>
    <t>Sponsored Research Projects</t>
  </si>
  <si>
    <t>Grants for-Development/Experiment/Books/Research/Seminars/Conferences</t>
  </si>
  <si>
    <t>Entrepreneurship centres</t>
  </si>
  <si>
    <t>Industry Academia interaction Programme</t>
  </si>
  <si>
    <t>NSS/NCC/Swachh Bharat</t>
  </si>
  <si>
    <t>Plantation Programme</t>
  </si>
  <si>
    <t>AIDS awareness Programme</t>
  </si>
  <si>
    <t>Anti-ragging Committee</t>
  </si>
  <si>
    <t>Prevention of Sexual Harassment Committee</t>
  </si>
  <si>
    <t>Gender Sensitization Programmes and Initiatives </t>
  </si>
  <si>
    <t>Celebrations of significant days</t>
  </si>
  <si>
    <t>Hospital in campus premises</t>
  </si>
  <si>
    <t>Incubation Centres</t>
  </si>
  <si>
    <t>Startups</t>
  </si>
  <si>
    <t>Bed Patient ratio</t>
  </si>
  <si>
    <t>Student Patient ratio</t>
  </si>
  <si>
    <t>SOCIETY/TRUST</t>
  </si>
  <si>
    <t>SCHEDULE - 1.                  DETAILS OF FEE COLLECTIONS</t>
  </si>
  <si>
    <t>Stipends</t>
  </si>
  <si>
    <t>Nature of Loan</t>
  </si>
  <si>
    <t xml:space="preserve">Tution Fee Receivable </t>
  </si>
  <si>
    <t>Income from Live Stock</t>
  </si>
  <si>
    <t>Live Stock Maintenance</t>
  </si>
  <si>
    <t>Farm Development Expenses</t>
  </si>
  <si>
    <t>Income from Agricultural/Farming</t>
  </si>
  <si>
    <t>Gratuity</t>
  </si>
  <si>
    <t>University &amp; Common Services Fee</t>
  </si>
  <si>
    <t>COMPUTERS AND SOFTWARES</t>
  </si>
  <si>
    <t>Earth Works</t>
  </si>
  <si>
    <t>TUTION FEE FROM STUDENTS</t>
  </si>
  <si>
    <t>EMPLOYEE RELATED EXPENDITURE</t>
  </si>
  <si>
    <t>DEPRECIATION</t>
  </si>
  <si>
    <t>FINANCE COST</t>
  </si>
  <si>
    <t>Documents related to Loans</t>
  </si>
  <si>
    <t>copy of income-tax return/Tax audit report submitted to income-tax Dept</t>
  </si>
  <si>
    <t xml:space="preserve">Each course wise audited financial statements certified by Chartered Accountants </t>
  </si>
  <si>
    <t>Income from Pharmacy</t>
  </si>
  <si>
    <t>Rents (Commercial Shops, Canteen, Parking, others)</t>
  </si>
  <si>
    <t>Postage &amp; Courier</t>
  </si>
  <si>
    <t>Pharmacy Expenditure</t>
  </si>
  <si>
    <t>Statemet of  Bank Account for the NRI fee Collected</t>
  </si>
  <si>
    <t>SCHEDULE -16           Institutional and Quality Parameters</t>
  </si>
  <si>
    <t>SCHEDULE - 14           Statement of Grants Received and Utilisation from the Government and Other sources like TEQIP, MHRD etc.</t>
  </si>
  <si>
    <t>SCHEDULE - 21             INDEPENDENT INCOME &amp; EXPENDITURE OF THE SOCIETY/TRUST</t>
  </si>
  <si>
    <t>SCHEDULE - 22    BALANCE SHEET OF THE Society/Trust</t>
  </si>
  <si>
    <t>SCHEDULE - 25         DETAILS OF SALARY PAYMENTS AS PER FORM 24Q</t>
  </si>
  <si>
    <t>SCHEDULE - 26          DETAILS OF EXPENDIDTURE ON WHICH TAX DEDUCTED SOURSES (TDS) AS PER IT ACT</t>
  </si>
  <si>
    <t xml:space="preserve">SCHEDULE - 28 DETAILS OF LAB EQUIPMENT   </t>
  </si>
  <si>
    <t>DETAILS OF CASH PAYMENTS EXCEEDING Rs.5,000-00 for each entry &amp; For each service or transaction Rs.5,000-00 in aggregate</t>
  </si>
  <si>
    <t xml:space="preserve">            STATEMENT OF LEGAL EXPENDITURE</t>
  </si>
  <si>
    <t>SCHEDULE -9      STATEMENT OF EXPENDITURE ON SEMINARS, WORKSHOPS, STUDENT RELATED EXPENDIDTURE, FESTS ETC.</t>
  </si>
  <si>
    <t xml:space="preserve">Statement of Fixed Assets Schedule for Depreciation </t>
  </si>
  <si>
    <t>Details of Expenditure on which Tax Deducted Sourses as per IT Act.</t>
  </si>
  <si>
    <t>Statement of Institutional and Quality Parameters</t>
  </si>
  <si>
    <t>EMPLOYEE COMMUNITY</t>
  </si>
  <si>
    <t>Latest application submitted to concerened authority (AICTE/MCI/UGC etc.,) for extension of approval</t>
  </si>
  <si>
    <t>Extension of approval from concerned Authority (AICTE/MCI/UGC etc.,)</t>
  </si>
  <si>
    <t xml:space="preserve">1. Principal Name </t>
  </si>
  <si>
    <t>College Website (PROVIDE LINK )</t>
  </si>
  <si>
    <t>Infrastructure-Own/Partially Own/Rent</t>
  </si>
  <si>
    <t>Sanctioned Student Intake per year</t>
  </si>
  <si>
    <t>No. of Teachers awarded with National/International Fellowships</t>
  </si>
  <si>
    <t>No.of Photo Copy Machines in the library</t>
  </si>
  <si>
    <t>Extra curricular &amp; co-curricular activities</t>
  </si>
  <si>
    <t>Transport facilities</t>
  </si>
  <si>
    <t>Institutional Parameters</t>
  </si>
  <si>
    <t>Status &amp; Ranking</t>
  </si>
  <si>
    <t>Accreditation Status by National Agencies-NAAC/NBA/NABL/NIRF/Autonomous/UGC POE/College of Excellent/UGC 2F/12B/ any other</t>
  </si>
  <si>
    <t>Academic Parameters</t>
  </si>
  <si>
    <t>Moocs/Swayam learning systems</t>
  </si>
  <si>
    <t>Student Parameters</t>
  </si>
  <si>
    <t>Amenities Parameters</t>
  </si>
  <si>
    <t>Hostel facilities Boys/Girls</t>
  </si>
  <si>
    <t>Human resources parameters</t>
  </si>
  <si>
    <t>Library &amp; Book resources</t>
  </si>
  <si>
    <t>Research resources</t>
  </si>
  <si>
    <t xml:space="preserve">Community Development and Extension </t>
  </si>
  <si>
    <t>Other parameters</t>
  </si>
  <si>
    <t>Specialized Labs</t>
  </si>
  <si>
    <t>Professional tax (payment proof)</t>
  </si>
  <si>
    <t>Lab (including Cosumable stores)</t>
  </si>
  <si>
    <t>SCHEDULE - 8          STATEMENT OF GARDENING EXPENDITURE</t>
  </si>
  <si>
    <t>ADMINISTRATIVE EXPENDITURE</t>
  </si>
  <si>
    <t>SCHEDULE - 30         Cash Payments made in excess of Rs.5,000- for each entry etc.</t>
  </si>
  <si>
    <t>Cash Payments made in excess of Rs.5,000- for each entry etc.</t>
  </si>
  <si>
    <t>Year of Study</t>
  </si>
  <si>
    <t>Stipend Paid</t>
  </si>
  <si>
    <t>Mode of Payment</t>
  </si>
  <si>
    <t xml:space="preserve">Balance Payable </t>
  </si>
  <si>
    <t>1st Year</t>
  </si>
  <si>
    <t>2nd Year</t>
  </si>
  <si>
    <t xml:space="preserve"> STATEMENT OF STIPEND EXPENDITURE</t>
  </si>
  <si>
    <t>No of  Eligible Students</t>
  </si>
  <si>
    <t>Stipend per Student</t>
  </si>
  <si>
    <t>Total Stipend</t>
  </si>
  <si>
    <t xml:space="preserve">Note </t>
  </si>
  <si>
    <t>Document certified by the Chartered Accountant with UDIN</t>
  </si>
  <si>
    <t>Years</t>
  </si>
  <si>
    <t>Statement of Stipend Expenditure</t>
  </si>
  <si>
    <t>Student Support like Simulation based learning, Skill lab, IT training, Virtual lab learning, Soft Skills learning, Communication, Placement Training etc</t>
  </si>
  <si>
    <t>Library - Books, Journals etc-National/International/Online/Physical</t>
  </si>
  <si>
    <t>Statement of Legal Expenditure (2021-2022) &amp; (2022-2023)</t>
  </si>
  <si>
    <t>Statement of Gardening Expenditure (2021-2022) &amp; (2022-2023)</t>
  </si>
  <si>
    <t>Statement of Expenditure on Seminars, Workshops, Student Related Expenditure, Fests (2021-2022) &amp; (2022-2023)</t>
  </si>
  <si>
    <t>Statement of Grants Received and Utilisation from the Government and Other sources like TEQIP, MHRD etc. (2021-2022) &amp; (2022-2023)</t>
  </si>
  <si>
    <t xml:space="preserve">
Books of account (Cash/Bank/Day Book , All Ledgers) in pdf format, Bank statements directly down loaded from concerned Bank web sites in pdf format, copy of income-tax return-7 and Each course wise audited financial statements certified by Chartered Accountants  (2021-2022) &amp; (2022-2023)</t>
  </si>
  <si>
    <t>SCHEDULE - 31  Books of account (Cash/Bank/Day Book , All Ledgers) in pdf format,  Bank statements directly down loaded from concerned Bank web sites in pdf format,  copy of income-tax return-7 and Each course wise audited financial statements certified by Chartered Accountants  (2021-2022) &amp; (2022-2023)</t>
  </si>
  <si>
    <t>Details of Building Infrastructure &amp; Each Programmes wise All Rooms, Hostel Building Separately for the year 2022-23</t>
  </si>
  <si>
    <t>Details of Lab Equipment Each Programme wise for the year 2022-23</t>
  </si>
  <si>
    <t>Details of Other Areas (Hostel Building Separately) for the year 2022-23</t>
  </si>
  <si>
    <t>NAMES OF THE PRIVATE UNIVERSITES UNDER THE SOCIETY</t>
  </si>
  <si>
    <t>ABC PRIVATE UNIVERSITY</t>
  </si>
  <si>
    <t>DEF PRIVATE UNIVERSITY</t>
  </si>
  <si>
    <t>PARTICULARS RELATING TO UNIVERSITY</t>
  </si>
  <si>
    <t>ABCPU</t>
  </si>
  <si>
    <t>DEFPU</t>
  </si>
  <si>
    <t>GHI PRIVATE UNIVERSITY</t>
  </si>
  <si>
    <t>GHIPU</t>
  </si>
  <si>
    <t>2023-24</t>
  </si>
  <si>
    <t>2022-2023</t>
  </si>
  <si>
    <t>B (35% Convenor Quota)</t>
  </si>
  <si>
    <t>A (65% University Seats)</t>
  </si>
  <si>
    <t>INCOME &amp; EXPENDITURE STATEMENT OF THE UNIVERSITY</t>
  </si>
  <si>
    <t>FOR THE YEAR ENDED 31/03/2023</t>
  </si>
  <si>
    <t>BALANCE SHEET OF THE UNIVERSITY</t>
  </si>
  <si>
    <t>AS ON 31/03/2023</t>
  </si>
  <si>
    <t>SCHEDULE - 2.      STATEMENT OF OTHER INCOME OF THE UNIVERSITY</t>
  </si>
  <si>
    <t>DETAILS OF ALL ELIGIBLE TEACHING STAFF FOR THE YEAR 2022-2023 (31.03.2023)</t>
  </si>
  <si>
    <t>DETAILS OF ALL OTHER TEACHING STAFF FOR THE YEAR 2022-2023 (31.03.2023)</t>
  </si>
  <si>
    <t>DETAILS OF ALL REGULAR NON -TEACHING STAFF FOR THE YEAR 2022-2023 (31.03.2023)</t>
  </si>
  <si>
    <t>DETAILS OF ALL CONTRACT NON -TEACHING STAFF FOR THE YEAR 2022-2023 (31.03.2023)</t>
  </si>
  <si>
    <t>TOTAL EXPENDITURE 2022-2023</t>
  </si>
  <si>
    <t>AMOUNT 2022-2023</t>
  </si>
  <si>
    <t>EXPENDITURE INCURRED 2022-2023</t>
  </si>
  <si>
    <t>SCHEDULE -10           STATEMENT OF EXPENDITURE ON SCHOLARSHIPS, MERIT AWARDS ETC SPENT BY THE UNIVERSITY</t>
  </si>
  <si>
    <t>SCHEDULE -11          STATEMENT OF ADMINISTRATION &amp; OTHER EXPENSES OF THE UNIVERSITY</t>
  </si>
  <si>
    <t>Information Relating to all the Universities running under the Society/Trust for the year 2022-23</t>
  </si>
  <si>
    <t>University-wise Balance Sheet of the Society/Trust</t>
  </si>
  <si>
    <t>Statement of Loans Received from Societies, Banks/ Financial Institution by the Universities and Others</t>
  </si>
  <si>
    <t>Statement of Fixed Deposits of the University</t>
  </si>
  <si>
    <t>Statement of Proposed Expenditure for the Block Period of 2024-2025 to 2026-2027 by the University</t>
  </si>
  <si>
    <t>Statement of Utilisation Expenditure for the Block Period of 2021-2022 to 2023-2024 by the University</t>
  </si>
  <si>
    <t>Statement of Finance Costs of the University (2021-2022) &amp; (2022-2023)</t>
  </si>
  <si>
    <t>Statement of Administrative &amp; Other Expenses of the University (2021-2022) &amp; (2022-2023)</t>
  </si>
  <si>
    <t>Statement of Expenditure on Scholarships, Merit Awards etc., Spent by the University (2021-2022) &amp; (2022-2023)</t>
  </si>
  <si>
    <t>Contract Non Teaching Staff Salaries &amp; Arrears paid by the University (2021-2022) &amp; (2022-2023)</t>
  </si>
  <si>
    <t>Regular Non Teaching Staff Salaries &amp; Arrears paid by the University (2021-2022) &amp; (2022-2023)</t>
  </si>
  <si>
    <t>Other Teaching Staff Salaries &amp; Arrears paid by the University (2021-2022) &amp; (2022-2023)</t>
  </si>
  <si>
    <t>Eligible Teaching Staff Salaries &amp; Arrears paid by the University (2021-2022) &amp; (2022-2023)</t>
  </si>
  <si>
    <t>Statement of Other Income of the University (2021-2022) &amp; (2022-2023)</t>
  </si>
  <si>
    <t>Programme wise (which includes year wise &amp; category wise) Fee Collections of the University</t>
  </si>
  <si>
    <t xml:space="preserve">Proforma Schedules to submit the details of the fee proposals by the Universities for the Block period 2024-25 to 2026-27 in accordance with the APHERMC Act, Rules, Regualtions and Guidelines of the Commission </t>
  </si>
  <si>
    <t>SCHEDULE - 12         STATEMENT OF FINANCE COSTS OF THE UNIVERSITY</t>
  </si>
  <si>
    <t>2021-22  &amp; 2022-23</t>
  </si>
  <si>
    <t>Name of UNIVERSITY</t>
  </si>
  <si>
    <t xml:space="preserve">SCHEDULE -17           STATEMENT OF UTILISATION OF FUNDS RELATING TO FURTHERANCE OF DEVELOPMENT FOR THE BLOCK PERIOD OF 
2021-2022 TO 2023-2024 BY THE UNIVERSITY
</t>
  </si>
  <si>
    <t>Year 2023-24</t>
  </si>
  <si>
    <t>SCHEDULE -18             STATEMENT OF PROPOSED EXPENDITURE FOR THE BLOCK PERIOD OF  2024-2025 TO 2026-2027 BY THE UNIVERSITY</t>
  </si>
  <si>
    <t>SCHEDULE - 19          STATEMENT OF FIXED DEPOSITS FOR THE FINANCIAL YEAR 2022-2023</t>
  </si>
  <si>
    <t>SCHEDULE - 20          Statement of Loans Received from Societies, Banks/ Financial Institution by the Univerity and Others</t>
  </si>
  <si>
    <t xml:space="preserve"> STATEMENT OF LOANS FROM FINANCIAL INSTITUTIONS/ BANKS FOR THE FINANCIAL YEAR 2022-2023</t>
  </si>
  <si>
    <t>DETAILS OF LOANS FROM SOCIETIES FOR THE FINANCIAL YEAR 2022-2023</t>
  </si>
  <si>
    <t>DETAILS OF LOANS FROM OTHERS FOR THE FINANCIAL YEAR 2022-2023</t>
  </si>
  <si>
    <t>In case any society/truct runs more than Univeristy runs more than one Courses all the expenditure can be bifurcated and reflected in respective Schedules and the bifurcated expenditure shall be certified by Chartered Accountant. If clear bifurcation is not given such expenditure shall be ignored.</t>
  </si>
  <si>
    <t>Note:</t>
  </si>
  <si>
    <t>* LIST THE UNIVERSITIES OF THE SOCIETY</t>
  </si>
  <si>
    <t>• If a society/trust runs more than one university, the data/information shall be furnished university-wise</t>
  </si>
  <si>
    <t>NAME OF THE UNIVERSITY</t>
  </si>
  <si>
    <t>SCHEDULE - 24      INFORMATION RELATING TO ALL THE UNIVERSITIES RUNNING UNDER THE SOCIETY FOR THE YEAR 2022-2023</t>
  </si>
  <si>
    <t>Salary payments as per Form 24 Q for the year 2022-23</t>
  </si>
  <si>
    <t>YEAR 2022-23:</t>
  </si>
  <si>
    <t>SCHEDULE - 27         DETAILS OF BUILDING INFRASTRUCTURE &amp; All Rooms, Hostel Building Separately for the year FOR THE YEAR 2022-23</t>
  </si>
  <si>
    <t>SCHEDULE - 29     DETAILS OF OTHER AREAS (Hostel Building Separately) FOR THE YEAR 2022-23</t>
  </si>
  <si>
    <t>• If a society/trust runs more than one University, the data/information shall be furnished University-wise</t>
  </si>
  <si>
    <t>FEE PROPOSED BY THE UNIVERSITY FOR THE BLOCK PERIOD 2024-25, 2025-26 &amp; 2026-27 IN RUPEES</t>
  </si>
  <si>
    <t>GENERAL INFORMATION OF THE SOCIETY / UNIVERSITY</t>
  </si>
  <si>
    <t>ADDRESS OF THE UNIVERSITY:</t>
  </si>
  <si>
    <t>EAPCET CODE OF THE UNIVERSITY</t>
  </si>
  <si>
    <t>SCHEDULE - 23          University-wise Balance Sheet of the   Society/Trust</t>
  </si>
  <si>
    <t>SCHEDULE - 13        Statement of Property, Plant and Equipment &amp; Depreciation As on 31/03/2023.</t>
  </si>
  <si>
    <t>Written down value as on 01/04/2022</t>
  </si>
  <si>
    <t>Before 30/09/2022</t>
  </si>
  <si>
    <t>After 30/09/2022</t>
  </si>
  <si>
    <t>Written down value as on 31/03/2023</t>
  </si>
  <si>
    <t>PREVIOUS YEAR 2021-2022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</si>
</sst>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_(* #,##0_);_(* \(#,##0\);_(* &quot;-&quot;??_);_(@_)"/>
    <numFmt numFmtId="179" formatCode="0.0"/>
    <numFmt numFmtId="180" formatCode="_(* #,##0.0_);_(* \(#,##0.0\);_(* &quot;-&quot;??_);_(@_)"/>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_(* #,##0.000_);_(* \(#,##0.000\);_(* &quot;-&quot;??_);_(@_)"/>
    <numFmt numFmtId="188" formatCode="_(* #,##0.0000_);_(* \(#,##0.0000\);_(* &quot;-&quot;??_);_(@_)"/>
    <numFmt numFmtId="189" formatCode="_(* #,##0.00000_);_(* \(#,##0.00000\);_(* &quot;-&quot;??_);_(@_)"/>
    <numFmt numFmtId="190" formatCode="[$-409]dddd\,\ mmmm\ d\,\ yyyy"/>
    <numFmt numFmtId="191" formatCode="[$-409]h:mm:ss\ AM/PM"/>
  </numFmts>
  <fonts count="151">
    <font>
      <sz val="11"/>
      <color theme="1"/>
      <name val="Calibri"/>
      <family val="2"/>
    </font>
    <font>
      <sz val="11"/>
      <color indexed="8"/>
      <name val="Calibri"/>
      <family val="2"/>
    </font>
    <font>
      <b/>
      <sz val="10"/>
      <name val="Arial"/>
      <family val="2"/>
    </font>
    <font>
      <sz val="10"/>
      <name val="Arial"/>
      <family val="2"/>
    </font>
    <font>
      <sz val="8"/>
      <name val="Tahoma"/>
      <family val="2"/>
    </font>
    <font>
      <b/>
      <sz val="8"/>
      <name val="Tahoma"/>
      <family val="2"/>
    </font>
    <font>
      <b/>
      <u val="single"/>
      <sz val="10"/>
      <name val="Arial"/>
      <family val="2"/>
    </font>
    <font>
      <b/>
      <u val="single"/>
      <sz val="11"/>
      <name val="Arial"/>
      <family val="2"/>
    </font>
    <font>
      <b/>
      <sz val="9"/>
      <name val="Arial"/>
      <family val="2"/>
    </font>
    <font>
      <b/>
      <sz val="12"/>
      <name val="Arial"/>
      <family val="2"/>
    </font>
    <font>
      <b/>
      <sz val="11"/>
      <name val="Arial"/>
      <family val="2"/>
    </font>
    <font>
      <b/>
      <i/>
      <sz val="10"/>
      <name val="Arial"/>
      <family val="2"/>
    </font>
    <font>
      <b/>
      <sz val="9"/>
      <name val="Verdana"/>
      <family val="2"/>
    </font>
    <font>
      <b/>
      <sz val="10"/>
      <name val="Rupee Foradian"/>
      <family val="2"/>
    </font>
    <font>
      <b/>
      <sz val="10"/>
      <name val="Arial Black"/>
      <family val="2"/>
    </font>
    <font>
      <sz val="10"/>
      <name val="Arial Black"/>
      <family val="2"/>
    </font>
    <font>
      <b/>
      <u val="single"/>
      <sz val="10"/>
      <name val="Arial Black"/>
      <family val="2"/>
    </font>
    <font>
      <b/>
      <sz val="11"/>
      <name val="Arial Black"/>
      <family val="2"/>
    </font>
    <font>
      <b/>
      <sz val="14"/>
      <name val="Verdana"/>
      <family val="2"/>
    </font>
    <font>
      <b/>
      <u val="single"/>
      <sz val="12"/>
      <name val="Verdana"/>
      <family val="2"/>
    </font>
    <font>
      <b/>
      <sz val="11"/>
      <name val="Verdana"/>
      <family val="2"/>
    </font>
    <font>
      <b/>
      <u val="single"/>
      <sz val="16"/>
      <name val="Arial"/>
      <family val="2"/>
    </font>
    <font>
      <sz val="9"/>
      <name val="Verdana"/>
      <family val="2"/>
    </font>
    <font>
      <b/>
      <sz val="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9"/>
      <color indexed="8"/>
      <name val="Arial"/>
      <family val="2"/>
    </font>
    <font>
      <b/>
      <u val="single"/>
      <sz val="14"/>
      <color indexed="8"/>
      <name val="Arial"/>
      <family val="2"/>
    </font>
    <font>
      <b/>
      <sz val="12"/>
      <color indexed="8"/>
      <name val="Arial"/>
      <family val="2"/>
    </font>
    <font>
      <b/>
      <u val="single"/>
      <sz val="10"/>
      <color indexed="8"/>
      <name val="Arial"/>
      <family val="2"/>
    </font>
    <font>
      <b/>
      <sz val="10"/>
      <color indexed="8"/>
      <name val="Rupee Foradian"/>
      <family val="2"/>
    </font>
    <font>
      <b/>
      <sz val="14"/>
      <color indexed="8"/>
      <name val="Arial"/>
      <family val="2"/>
    </font>
    <font>
      <b/>
      <u val="single"/>
      <sz val="12"/>
      <color indexed="8"/>
      <name val="Arial"/>
      <family val="2"/>
    </font>
    <font>
      <sz val="9"/>
      <color indexed="8"/>
      <name val="Verdana"/>
      <family val="2"/>
    </font>
    <font>
      <b/>
      <sz val="9"/>
      <color indexed="8"/>
      <name val="Verdana"/>
      <family val="2"/>
    </font>
    <font>
      <b/>
      <u val="single"/>
      <sz val="9"/>
      <color indexed="8"/>
      <name val="Verdana"/>
      <family val="2"/>
    </font>
    <font>
      <b/>
      <sz val="14"/>
      <color indexed="8"/>
      <name val="Verdana"/>
      <family val="2"/>
    </font>
    <font>
      <b/>
      <sz val="8"/>
      <color indexed="8"/>
      <name val="Verdana"/>
      <family val="2"/>
    </font>
    <font>
      <b/>
      <u val="single"/>
      <sz val="12"/>
      <color indexed="8"/>
      <name val="Verdana"/>
      <family val="2"/>
    </font>
    <font>
      <sz val="11"/>
      <color indexed="8"/>
      <name val="Arial"/>
      <family val="2"/>
    </font>
    <font>
      <b/>
      <sz val="12"/>
      <color indexed="8"/>
      <name val="Verdana"/>
      <family val="2"/>
    </font>
    <font>
      <b/>
      <sz val="14"/>
      <color indexed="8"/>
      <name val="Calibri"/>
      <family val="2"/>
    </font>
    <font>
      <sz val="10"/>
      <color indexed="10"/>
      <name val="Arial"/>
      <family val="2"/>
    </font>
    <font>
      <sz val="12"/>
      <color indexed="63"/>
      <name val="Arial"/>
      <family val="2"/>
    </font>
    <font>
      <sz val="14"/>
      <color indexed="8"/>
      <name val="Arial Rounded MT Bold"/>
      <family val="2"/>
    </font>
    <font>
      <b/>
      <sz val="16"/>
      <color indexed="8"/>
      <name val="Arial"/>
      <family val="2"/>
    </font>
    <font>
      <b/>
      <sz val="16"/>
      <color indexed="10"/>
      <name val="Arial"/>
      <family val="2"/>
    </font>
    <font>
      <b/>
      <u val="single"/>
      <sz val="12"/>
      <color indexed="10"/>
      <name val="Verdana"/>
      <family val="2"/>
    </font>
    <font>
      <b/>
      <sz val="10"/>
      <color indexed="10"/>
      <name val="Rupee Foradian"/>
      <family val="2"/>
    </font>
    <font>
      <b/>
      <sz val="12"/>
      <color indexed="10"/>
      <name val="Arial"/>
      <family val="2"/>
    </font>
    <font>
      <sz val="10"/>
      <color indexed="63"/>
      <name val="Roboto"/>
      <family val="0"/>
    </font>
    <font>
      <sz val="10"/>
      <color indexed="36"/>
      <name val="Arial"/>
      <family val="2"/>
    </font>
    <font>
      <b/>
      <sz val="11"/>
      <color indexed="10"/>
      <name val="Calibri"/>
      <family val="2"/>
    </font>
    <font>
      <b/>
      <u val="single"/>
      <sz val="16"/>
      <color indexed="8"/>
      <name val="Arial"/>
      <family val="2"/>
    </font>
    <font>
      <sz val="18"/>
      <color indexed="10"/>
      <name val="Arial"/>
      <family val="2"/>
    </font>
    <font>
      <b/>
      <sz val="9"/>
      <color indexed="8"/>
      <name val="Calibri"/>
      <family val="2"/>
    </font>
    <font>
      <sz val="13"/>
      <color indexed="8"/>
      <name val="Arial Rounded MT Bold"/>
      <family val="2"/>
    </font>
    <font>
      <sz val="11"/>
      <name val="Calibri"/>
      <family val="2"/>
    </font>
    <font>
      <b/>
      <sz val="15"/>
      <color indexed="8"/>
      <name val="Calibri"/>
      <family val="2"/>
    </font>
    <font>
      <b/>
      <sz val="11"/>
      <name val="Calibri"/>
      <family val="2"/>
    </font>
    <font>
      <sz val="16"/>
      <color indexed="8"/>
      <name val="Arial"/>
      <family val="2"/>
    </font>
    <font>
      <b/>
      <sz val="10"/>
      <color indexed="10"/>
      <name val="Arial"/>
      <family val="2"/>
    </font>
    <font>
      <b/>
      <sz val="10"/>
      <color indexed="36"/>
      <name val="Arial"/>
      <family val="2"/>
    </font>
    <font>
      <b/>
      <sz val="12"/>
      <color indexed="8"/>
      <name val="Calibri"/>
      <family val="2"/>
    </font>
    <font>
      <b/>
      <sz val="16"/>
      <color indexed="8"/>
      <name val="Calibri"/>
      <family val="2"/>
    </font>
    <font>
      <b/>
      <sz val="10"/>
      <color indexed="63"/>
      <name val="Roboto"/>
      <family val="0"/>
    </font>
    <font>
      <b/>
      <sz val="20"/>
      <color indexed="8"/>
      <name val="Calibri"/>
      <family val="2"/>
    </font>
    <font>
      <b/>
      <sz val="14"/>
      <color indexed="10"/>
      <name val="Verdana"/>
      <family val="2"/>
    </font>
    <font>
      <b/>
      <sz val="11"/>
      <color indexed="30"/>
      <name val="Calibri"/>
      <family val="2"/>
    </font>
    <font>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9"/>
      <color theme="1"/>
      <name val="Arial"/>
      <family val="2"/>
    </font>
    <font>
      <b/>
      <u val="single"/>
      <sz val="14"/>
      <color theme="1"/>
      <name val="Arial"/>
      <family val="2"/>
    </font>
    <font>
      <b/>
      <sz val="12"/>
      <color theme="1"/>
      <name val="Arial"/>
      <family val="2"/>
    </font>
    <font>
      <b/>
      <u val="single"/>
      <sz val="10"/>
      <color theme="1"/>
      <name val="Arial"/>
      <family val="2"/>
    </font>
    <font>
      <b/>
      <sz val="10"/>
      <color theme="1"/>
      <name val="Rupee Foradian"/>
      <family val="2"/>
    </font>
    <font>
      <b/>
      <sz val="14"/>
      <color theme="1"/>
      <name val="Arial"/>
      <family val="2"/>
    </font>
    <font>
      <b/>
      <u val="single"/>
      <sz val="12"/>
      <color theme="1"/>
      <name val="Arial"/>
      <family val="2"/>
    </font>
    <font>
      <sz val="9"/>
      <color theme="1"/>
      <name val="Verdana"/>
      <family val="2"/>
    </font>
    <font>
      <b/>
      <sz val="9"/>
      <color theme="1"/>
      <name val="Verdana"/>
      <family val="2"/>
    </font>
    <font>
      <b/>
      <u val="single"/>
      <sz val="9"/>
      <color theme="1"/>
      <name val="Verdana"/>
      <family val="2"/>
    </font>
    <font>
      <b/>
      <sz val="14"/>
      <color theme="1"/>
      <name val="Verdana"/>
      <family val="2"/>
    </font>
    <font>
      <b/>
      <sz val="8"/>
      <color theme="1"/>
      <name val="Verdana"/>
      <family val="2"/>
    </font>
    <font>
      <b/>
      <u val="single"/>
      <sz val="12"/>
      <color theme="1"/>
      <name val="Verdana"/>
      <family val="2"/>
    </font>
    <font>
      <sz val="11"/>
      <color theme="1"/>
      <name val="Arial"/>
      <family val="2"/>
    </font>
    <font>
      <b/>
      <sz val="12"/>
      <color theme="1"/>
      <name val="Verdana"/>
      <family val="2"/>
    </font>
    <font>
      <b/>
      <sz val="14"/>
      <color theme="1"/>
      <name val="Calibri"/>
      <family val="2"/>
    </font>
    <font>
      <sz val="10"/>
      <color rgb="FFFF0000"/>
      <name val="Arial"/>
      <family val="2"/>
    </font>
    <font>
      <sz val="12"/>
      <color rgb="FF222222"/>
      <name val="Arial"/>
      <family val="2"/>
    </font>
    <font>
      <sz val="14"/>
      <color theme="1"/>
      <name val="Arial Rounded MT Bold"/>
      <family val="2"/>
    </font>
    <font>
      <b/>
      <sz val="16"/>
      <color theme="1"/>
      <name val="Arial"/>
      <family val="2"/>
    </font>
    <font>
      <b/>
      <sz val="16"/>
      <color rgb="FFFF0000"/>
      <name val="Arial"/>
      <family val="2"/>
    </font>
    <font>
      <b/>
      <u val="single"/>
      <sz val="12"/>
      <color rgb="FFFF0000"/>
      <name val="Verdana"/>
      <family val="2"/>
    </font>
    <font>
      <b/>
      <sz val="10"/>
      <color rgb="FFFF0000"/>
      <name val="Rupee Foradian"/>
      <family val="2"/>
    </font>
    <font>
      <b/>
      <sz val="12"/>
      <color rgb="FFFF0000"/>
      <name val="Arial"/>
      <family val="2"/>
    </font>
    <font>
      <sz val="10"/>
      <color rgb="FF202124"/>
      <name val="Roboto"/>
      <family val="0"/>
    </font>
    <font>
      <sz val="10"/>
      <color rgb="FF7030A0"/>
      <name val="Arial"/>
      <family val="2"/>
    </font>
    <font>
      <b/>
      <sz val="11"/>
      <color rgb="FFFF0000"/>
      <name val="Calibri"/>
      <family val="2"/>
    </font>
    <font>
      <b/>
      <u val="single"/>
      <sz val="16"/>
      <color theme="1"/>
      <name val="Arial"/>
      <family val="2"/>
    </font>
    <font>
      <sz val="18"/>
      <color rgb="FFFF0000"/>
      <name val="Arial"/>
      <family val="2"/>
    </font>
    <font>
      <b/>
      <sz val="9"/>
      <color theme="1"/>
      <name val="Calibri"/>
      <family val="2"/>
    </font>
    <font>
      <sz val="13"/>
      <color theme="1"/>
      <name val="Arial Rounded MT Bold"/>
      <family val="2"/>
    </font>
    <font>
      <b/>
      <sz val="15"/>
      <color theme="1"/>
      <name val="Calibri"/>
      <family val="2"/>
    </font>
    <font>
      <sz val="8"/>
      <color theme="1"/>
      <name val="Verdana"/>
      <family val="2"/>
    </font>
    <font>
      <sz val="16"/>
      <color theme="1"/>
      <name val="Arial"/>
      <family val="2"/>
    </font>
    <font>
      <b/>
      <sz val="10"/>
      <color rgb="FFFF0000"/>
      <name val="Arial"/>
      <family val="2"/>
    </font>
    <font>
      <b/>
      <sz val="10"/>
      <color rgb="FF7030A0"/>
      <name val="Arial"/>
      <family val="2"/>
    </font>
    <font>
      <b/>
      <sz val="12"/>
      <color theme="1"/>
      <name val="Calibri"/>
      <family val="2"/>
    </font>
    <font>
      <b/>
      <sz val="16"/>
      <color theme="1"/>
      <name val="Calibri"/>
      <family val="2"/>
    </font>
    <font>
      <b/>
      <sz val="10"/>
      <color rgb="FF202124"/>
      <name val="Roboto"/>
      <family val="0"/>
    </font>
    <font>
      <b/>
      <sz val="20"/>
      <color theme="1"/>
      <name val="Calibri"/>
      <family val="2"/>
    </font>
    <font>
      <b/>
      <sz val="14"/>
      <color rgb="FFFF0000"/>
      <name val="Verdana"/>
      <family val="2"/>
    </font>
    <font>
      <b/>
      <sz val="11"/>
      <color rgb="FF0070C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right/>
      <top/>
      <bottom style="double"/>
    </border>
    <border>
      <left/>
      <right style="double"/>
      <top/>
      <bottom style="double"/>
    </border>
    <border>
      <left style="thin"/>
      <right/>
      <top/>
      <bottom/>
    </border>
    <border>
      <left style="thin"/>
      <right/>
      <top/>
      <bottom style="double"/>
    </border>
    <border>
      <left>
        <color indexed="63"/>
      </left>
      <right style="thin"/>
      <top/>
      <bottom>
        <color indexed="63"/>
      </bottom>
    </border>
    <border>
      <left style="double"/>
      <right style="thin"/>
      <top>
        <color indexed="63"/>
      </top>
      <bottom>
        <color indexed="63"/>
      </bottom>
    </border>
    <border>
      <left style="thin"/>
      <right/>
      <top style="thin"/>
      <bottom style="double"/>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color indexed="63"/>
      </left>
      <right style="thin"/>
      <top style="thin"/>
      <bottom style="double"/>
    </border>
    <border>
      <left>
        <color indexed="63"/>
      </left>
      <right style="double"/>
      <top style="double"/>
      <bottom>
        <color indexed="63"/>
      </bottom>
    </border>
    <border>
      <left style="thin"/>
      <right style="double"/>
      <top style="double"/>
      <bottom>
        <color indexed="63"/>
      </bottom>
    </border>
    <border>
      <left style="double"/>
      <right style="thin"/>
      <top style="thin"/>
      <bottom style="double"/>
    </border>
    <border>
      <left style="thin"/>
      <right style="double"/>
      <top style="thin"/>
      <bottom style="double"/>
    </border>
    <border>
      <left/>
      <right/>
      <top style="thin"/>
      <bottom style="double"/>
    </border>
    <border>
      <left style="thin"/>
      <right style="double"/>
      <top>
        <color indexed="63"/>
      </top>
      <bottom style="double"/>
    </border>
    <border>
      <left>
        <color indexed="63"/>
      </left>
      <right style="thin"/>
      <top/>
      <bottom style="double"/>
    </border>
    <border>
      <left>
        <color indexed="63"/>
      </left>
      <right>
        <color indexed="63"/>
      </right>
      <top style="double"/>
      <bottom>
        <color indexed="63"/>
      </bottom>
    </border>
    <border>
      <left/>
      <right style="double"/>
      <top style="thin"/>
      <bottom style="double"/>
    </border>
    <border>
      <left style="double"/>
      <right style="thin"/>
      <top style="double"/>
      <bottom style="double"/>
    </border>
    <border>
      <left style="thin"/>
      <right/>
      <top style="double"/>
      <bottom style="double"/>
    </border>
    <border>
      <left>
        <color indexed="63"/>
      </left>
      <right>
        <color indexed="63"/>
      </right>
      <top style="double"/>
      <bottom style="double"/>
    </border>
    <border>
      <left style="thin"/>
      <right style="double"/>
      <top style="double"/>
      <bottom style="double"/>
    </border>
    <border>
      <left>
        <color indexed="63"/>
      </left>
      <right style="thin"/>
      <top style="double"/>
      <bottom style="double"/>
    </border>
    <border>
      <left style="double"/>
      <right>
        <color indexed="63"/>
      </right>
      <top style="double"/>
      <bottom>
        <color indexed="63"/>
      </bottom>
    </border>
    <border>
      <left style="double"/>
      <right/>
      <top/>
      <bottom style="double"/>
    </border>
    <border>
      <left style="thin"/>
      <right/>
      <top style="double"/>
      <bottom>
        <color indexed="63"/>
      </bottom>
    </border>
    <border>
      <left style="thin"/>
      <right style="medium"/>
      <top>
        <color indexed="63"/>
      </top>
      <bottom>
        <color indexed="63"/>
      </bottom>
    </border>
    <border>
      <left style="thin"/>
      <right style="medium"/>
      <top style="double"/>
      <bottom style="double"/>
    </border>
    <border>
      <left style="medium"/>
      <right style="thin"/>
      <top style="thin"/>
      <bottom style="double"/>
    </border>
    <border>
      <left style="thin"/>
      <right style="medium"/>
      <top style="thin"/>
      <bottom style="double"/>
    </border>
    <border>
      <left style="medium"/>
      <right style="thin"/>
      <top style="double"/>
      <bottom style="double"/>
    </border>
    <border>
      <left style="medium"/>
      <right style="thin"/>
      <top/>
      <bottom>
        <color indexed="63"/>
      </bottom>
    </border>
    <border>
      <left style="medium"/>
      <right style="thin"/>
      <top>
        <color indexed="63"/>
      </top>
      <bottom style="double"/>
    </border>
    <border>
      <left style="medium"/>
      <right/>
      <top/>
      <bottom/>
    </border>
    <border>
      <left>
        <color indexed="63"/>
      </left>
      <right style="medium"/>
      <top style="thin"/>
      <bottom style="double"/>
    </border>
    <border>
      <left style="thin"/>
      <right style="medium"/>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medium"/>
      <top/>
      <bottom>
        <color indexed="63"/>
      </bottom>
    </border>
    <border>
      <left style="medium"/>
      <right>
        <color indexed="63"/>
      </right>
      <top style="double"/>
      <bottom style="double"/>
    </border>
    <border>
      <left style="medium"/>
      <right/>
      <top style="thin"/>
      <bottom style="double"/>
    </border>
    <border>
      <left style="medium"/>
      <right style="thin"/>
      <top style="double"/>
      <bottom>
        <color indexed="63"/>
      </bottom>
    </border>
    <border>
      <left style="thin"/>
      <right style="thin"/>
      <top style="thin"/>
      <bottom style="double"/>
    </border>
    <border>
      <left style="thin"/>
      <right style="thin"/>
      <top>
        <color indexed="63"/>
      </top>
      <bottom style="double"/>
    </border>
    <border>
      <left style="thin"/>
      <right>
        <color indexed="63"/>
      </right>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style="medium"/>
      <right>
        <color indexed="63"/>
      </right>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right/>
      <top style="double"/>
      <bottom style="thin"/>
    </border>
    <border>
      <left/>
      <right style="double"/>
      <top style="double"/>
      <bottom style="thin"/>
    </border>
    <border>
      <left>
        <color indexed="63"/>
      </left>
      <right>
        <color indexed="63"/>
      </right>
      <top style="thin"/>
      <bottom style="thin"/>
    </border>
    <border>
      <left/>
      <right style="double"/>
      <top style="thin"/>
      <bottom style="thin"/>
    </border>
    <border>
      <left style="thin"/>
      <right style="thin"/>
      <top style="double"/>
      <bottom style="thin"/>
    </border>
    <border>
      <left style="thin"/>
      <right style="thin"/>
      <top>
        <color indexed="63"/>
      </top>
      <bottom style="thin"/>
    </border>
    <border>
      <left style="thin"/>
      <right style="thin"/>
      <top style="double"/>
      <bottom style="double"/>
    </border>
    <border>
      <left style="double"/>
      <right/>
      <top style="thin"/>
      <bottom style="double"/>
    </border>
    <border>
      <left style="medium"/>
      <right style="double"/>
      <top/>
      <bottom>
        <color indexed="63"/>
      </bottom>
    </border>
    <border>
      <left style="medium"/>
      <right style="double"/>
      <top style="thin"/>
      <bottom style="double"/>
    </border>
    <border>
      <left style="thin"/>
      <right style="thin"/>
      <top style="double"/>
      <bottom>
        <color indexed="63"/>
      </bottom>
    </border>
    <border>
      <left style="thin"/>
      <right style="double"/>
      <top>
        <color indexed="63"/>
      </top>
      <bottom style="thin"/>
    </border>
    <border>
      <left style="double"/>
      <right/>
      <top style="thin"/>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color indexed="63"/>
      </left>
      <right style="thin"/>
      <top style="thin"/>
      <bottom style="thin"/>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style="double"/>
      <bottom style="thin"/>
    </border>
    <border>
      <left style="double"/>
      <right style="thin"/>
      <top style="thin"/>
      <bottom style="medium"/>
    </border>
    <border>
      <left style="medium"/>
      <right style="thin"/>
      <top style="thin"/>
      <bottom style="medium"/>
    </border>
    <border>
      <left style="thin"/>
      <right style="medium"/>
      <top style="thin"/>
      <bottom style="medium"/>
    </border>
    <border>
      <left style="thin"/>
      <right style="double"/>
      <top style="thin"/>
      <bottom style="medium"/>
    </border>
    <border>
      <left>
        <color indexed="63"/>
      </left>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double"/>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style="mediu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style="thin"/>
      <bottom/>
    </border>
    <border>
      <left>
        <color indexed="63"/>
      </left>
      <right style="thin"/>
      <top style="medium"/>
      <bottom>
        <color indexed="63"/>
      </bottom>
    </border>
    <border>
      <left style="thin"/>
      <right style="double"/>
      <top style="medium"/>
      <bottom>
        <color indexed="63"/>
      </bottom>
    </border>
    <border>
      <left style="medium"/>
      <right style="medium"/>
      <top>
        <color indexed="63"/>
      </top>
      <bottom>
        <color indexed="63"/>
      </bottom>
    </border>
    <border>
      <left style="double"/>
      <right style="medium"/>
      <top>
        <color indexed="63"/>
      </top>
      <bottom>
        <color indexed="63"/>
      </bottom>
    </border>
    <border>
      <left>
        <color indexed="63"/>
      </left>
      <right>
        <color indexed="63"/>
      </right>
      <top style="double"/>
      <bottom style="medium"/>
    </border>
    <border>
      <left>
        <color indexed="63"/>
      </left>
      <right>
        <color indexed="63"/>
      </right>
      <top>
        <color indexed="63"/>
      </top>
      <bottom style="thin"/>
    </border>
    <border>
      <left style="thin"/>
      <right style="thin"/>
      <top style="thin"/>
      <bottom>
        <color indexed="63"/>
      </bottom>
    </border>
    <border>
      <left style="double"/>
      <right style="double"/>
      <top>
        <color indexed="63"/>
      </top>
      <bottom style="thin"/>
    </border>
    <border>
      <left style="double"/>
      <right style="thin"/>
      <top style="double"/>
      <bottom>
        <color indexed="63"/>
      </bottom>
    </border>
    <border>
      <left style="medium"/>
      <right style="medium"/>
      <top style="thin"/>
      <bottom style="thin"/>
    </border>
    <border>
      <left style="medium"/>
      <right style="medium"/>
      <top/>
      <bottom style="double"/>
    </border>
    <border>
      <left style="medium"/>
      <right style="medium"/>
      <top style="thin"/>
      <bottom style="double"/>
    </border>
    <border>
      <left style="double"/>
      <right style="medium"/>
      <top style="thin"/>
      <bottom style="double"/>
    </border>
    <border>
      <left style="double"/>
      <right style="medium"/>
      <top style="double"/>
      <bottom style="double"/>
    </border>
    <border>
      <left style="thin"/>
      <right style="double"/>
      <top style="double"/>
      <bottom style="thin"/>
    </border>
    <border>
      <left style="double"/>
      <right style="double"/>
      <top style="medium"/>
      <bottom>
        <color indexed="63"/>
      </bottom>
    </border>
    <border>
      <left style="double"/>
      <right style="double"/>
      <top>
        <color indexed="63"/>
      </top>
      <bottom style="double"/>
    </border>
    <border>
      <left style="double"/>
      <right style="double"/>
      <top>
        <color indexed="63"/>
      </top>
      <bottom style="medium"/>
    </border>
    <border>
      <left style="double"/>
      <right style="thin"/>
      <top style="double"/>
      <bottom style="thin"/>
    </border>
    <border>
      <left style="thin"/>
      <right>
        <color indexed="63"/>
      </right>
      <top>
        <color indexed="63"/>
      </top>
      <bottom style="medium"/>
    </border>
    <border>
      <left style="double"/>
      <right style="double"/>
      <top style="double"/>
      <bottom>
        <color indexed="63"/>
      </bottom>
    </border>
    <border>
      <left>
        <color indexed="63"/>
      </left>
      <right style="double"/>
      <top>
        <color indexed="63"/>
      </top>
      <bottom style="thin"/>
    </border>
    <border>
      <left style="medium"/>
      <right>
        <color indexed="63"/>
      </right>
      <top style="double"/>
      <bottom style="thin"/>
    </border>
    <border>
      <left style="medium"/>
      <right>
        <color indexed="63"/>
      </right>
      <top>
        <color indexed="63"/>
      </top>
      <bottom style="thin"/>
    </border>
    <border>
      <left>
        <color indexed="63"/>
      </left>
      <right style="medium"/>
      <top>
        <color indexed="63"/>
      </top>
      <bottom style="thin"/>
    </border>
    <border>
      <left style="medium"/>
      <right style="thin"/>
      <top style="double"/>
      <bottom style="thin"/>
    </border>
    <border>
      <left style="thin"/>
      <right style="medium"/>
      <top style="double"/>
      <bottom style="thin"/>
    </border>
    <border>
      <left style="thin"/>
      <right>
        <color indexed="63"/>
      </right>
      <top style="double"/>
      <bottom style="thin"/>
    </border>
    <border>
      <left>
        <color indexed="63"/>
      </left>
      <right style="medium"/>
      <top style="double"/>
      <bottom style="double"/>
    </border>
    <border>
      <left>
        <color indexed="63"/>
      </left>
      <right style="thin"/>
      <top style="double"/>
      <bottom style="thin"/>
    </border>
    <border>
      <left>
        <color indexed="63"/>
      </left>
      <right style="double"/>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top style="thin"/>
      <bottom style="thin"/>
    </border>
    <border>
      <left>
        <color indexed="63"/>
      </left>
      <right style="medium"/>
      <top style="double"/>
      <bottom style="thin"/>
    </border>
    <border>
      <left style="thin"/>
      <right/>
      <top style="thin"/>
      <bottom style="medium"/>
    </border>
    <border>
      <left>
        <color indexed="63"/>
      </left>
      <right>
        <color indexed="63"/>
      </right>
      <top style="thin"/>
      <bottom style="medium"/>
    </border>
    <border>
      <left style="double"/>
      <right/>
      <top style="thin"/>
      <bottom style="medium"/>
    </border>
    <border>
      <left>
        <color indexed="63"/>
      </left>
      <right style="thin"/>
      <top style="double"/>
      <bottom style="medium"/>
    </border>
    <border>
      <left style="double"/>
      <right/>
      <top>
        <color indexed="63"/>
      </top>
      <bottom style="thin"/>
    </border>
    <border>
      <left style="double"/>
      <right>
        <color indexed="63"/>
      </right>
      <top>
        <color indexed="63"/>
      </top>
      <bottom style="medium"/>
    </border>
    <border>
      <left>
        <color indexed="63"/>
      </left>
      <right style="double"/>
      <top>
        <color indexed="63"/>
      </top>
      <bottom style="medium"/>
    </border>
    <border>
      <left>
        <color indexed="63"/>
      </left>
      <right style="thin"/>
      <top/>
      <bottom style="medium"/>
    </border>
    <border>
      <left style="thin"/>
      <right style="double"/>
      <top>
        <color indexed="63"/>
      </top>
      <bottom style="medium"/>
    </border>
    <border>
      <left style="thin"/>
      <right>
        <color indexed="63"/>
      </right>
      <top style="medium"/>
      <bottom>
        <color indexed="63"/>
      </bottom>
    </border>
    <border>
      <left style="medium"/>
      <right style="thin"/>
      <top>
        <color indexed="63"/>
      </top>
      <bottom style="medium"/>
    </border>
    <border>
      <left style="thin"/>
      <right style="medium"/>
      <top>
        <color indexed="63"/>
      </top>
      <bottom style="thin"/>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medium"/>
    </border>
    <border>
      <left>
        <color indexed="63"/>
      </left>
      <right style="medium"/>
      <top style="double"/>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113">
    <xf numFmtId="0" fontId="0" fillId="0" borderId="0" xfId="0" applyFont="1" applyAlignment="1">
      <alignment/>
    </xf>
    <xf numFmtId="0" fontId="2" fillId="0" borderId="0" xfId="0" applyFont="1" applyBorder="1" applyAlignment="1">
      <alignment horizontal="left"/>
    </xf>
    <xf numFmtId="0" fontId="3" fillId="0" borderId="0" xfId="0" applyFont="1" applyBorder="1" applyAlignment="1">
      <alignment horizontal="left"/>
    </xf>
    <xf numFmtId="0" fontId="106" fillId="0" borderId="0" xfId="0" applyFont="1" applyAlignment="1">
      <alignment/>
    </xf>
    <xf numFmtId="0" fontId="106" fillId="0" borderId="0" xfId="0" applyFont="1" applyBorder="1" applyAlignment="1">
      <alignment/>
    </xf>
    <xf numFmtId="0" fontId="106" fillId="0" borderId="10" xfId="0" applyFont="1" applyBorder="1" applyAlignment="1">
      <alignment/>
    </xf>
    <xf numFmtId="0" fontId="106" fillId="0" borderId="11" xfId="0" applyFont="1" applyBorder="1" applyAlignment="1">
      <alignment/>
    </xf>
    <xf numFmtId="0" fontId="106" fillId="0" borderId="12" xfId="0" applyFont="1" applyBorder="1" applyAlignment="1">
      <alignment/>
    </xf>
    <xf numFmtId="0" fontId="106" fillId="0" borderId="13" xfId="0" applyFont="1" applyBorder="1" applyAlignment="1">
      <alignment/>
    </xf>
    <xf numFmtId="0" fontId="107" fillId="0" borderId="0" xfId="0" applyFont="1" applyBorder="1" applyAlignment="1">
      <alignment/>
    </xf>
    <xf numFmtId="0" fontId="106" fillId="0" borderId="14" xfId="0" applyFont="1" applyBorder="1" applyAlignment="1">
      <alignment/>
    </xf>
    <xf numFmtId="0" fontId="106" fillId="0" borderId="15" xfId="0" applyFont="1" applyBorder="1" applyAlignment="1">
      <alignment/>
    </xf>
    <xf numFmtId="0" fontId="106" fillId="0" borderId="0" xfId="0" applyFont="1" applyBorder="1" applyAlignment="1">
      <alignment horizontal="center"/>
    </xf>
    <xf numFmtId="0" fontId="106" fillId="0" borderId="16" xfId="0" applyFont="1" applyBorder="1" applyAlignment="1">
      <alignment/>
    </xf>
    <xf numFmtId="0" fontId="2" fillId="0" borderId="0" xfId="59" applyFont="1">
      <alignment/>
      <protection/>
    </xf>
    <xf numFmtId="0" fontId="7" fillId="0" borderId="0" xfId="59" applyFont="1" applyAlignment="1">
      <alignment/>
      <protection/>
    </xf>
    <xf numFmtId="0" fontId="6" fillId="0" borderId="0" xfId="59" applyFont="1" applyAlignment="1">
      <alignment/>
      <protection/>
    </xf>
    <xf numFmtId="0" fontId="6" fillId="0" borderId="17" xfId="59" applyFont="1" applyBorder="1">
      <alignment/>
      <protection/>
    </xf>
    <xf numFmtId="0" fontId="106" fillId="0" borderId="0" xfId="0" applyFont="1" applyAlignment="1">
      <alignment horizontal="right"/>
    </xf>
    <xf numFmtId="0" fontId="3" fillId="0" borderId="0" xfId="59" applyFont="1">
      <alignment/>
      <protection/>
    </xf>
    <xf numFmtId="0" fontId="108" fillId="0" borderId="18" xfId="0" applyFont="1" applyBorder="1" applyAlignment="1">
      <alignment horizontal="center" vertical="center" wrapText="1"/>
    </xf>
    <xf numFmtId="0" fontId="3" fillId="0" borderId="17" xfId="0" applyFont="1" applyBorder="1" applyAlignment="1">
      <alignment horizontal="left"/>
    </xf>
    <xf numFmtId="0" fontId="106" fillId="0" borderId="19" xfId="0" applyFont="1" applyBorder="1" applyAlignment="1">
      <alignment/>
    </xf>
    <xf numFmtId="0" fontId="106" fillId="0" borderId="20" xfId="0" applyFont="1" applyBorder="1" applyAlignment="1">
      <alignment/>
    </xf>
    <xf numFmtId="0" fontId="2" fillId="0" borderId="17" xfId="0" applyFont="1" applyBorder="1" applyAlignment="1">
      <alignment horizontal="left"/>
    </xf>
    <xf numFmtId="0" fontId="106" fillId="0" borderId="17" xfId="0" applyFont="1" applyBorder="1" applyAlignment="1">
      <alignment/>
    </xf>
    <xf numFmtId="0" fontId="2" fillId="0" borderId="17" xfId="0" applyFont="1" applyBorder="1" applyAlignment="1">
      <alignment/>
    </xf>
    <xf numFmtId="0" fontId="106" fillId="0" borderId="21" xfId="0" applyFont="1" applyBorder="1" applyAlignment="1">
      <alignment/>
    </xf>
    <xf numFmtId="0" fontId="108" fillId="0" borderId="22" xfId="0" applyFont="1" applyBorder="1" applyAlignment="1">
      <alignment horizontal="center" vertical="center" wrapText="1"/>
    </xf>
    <xf numFmtId="0" fontId="3" fillId="0" borderId="14"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xf>
    <xf numFmtId="0" fontId="106" fillId="0" borderId="23" xfId="0" applyFont="1" applyBorder="1" applyAlignment="1">
      <alignment/>
    </xf>
    <xf numFmtId="0" fontId="107" fillId="0" borderId="14" xfId="0" applyFont="1" applyBorder="1" applyAlignment="1">
      <alignment/>
    </xf>
    <xf numFmtId="0" fontId="106" fillId="0" borderId="24" xfId="0" applyFont="1" applyBorder="1" applyAlignment="1">
      <alignment/>
    </xf>
    <xf numFmtId="0" fontId="106" fillId="0" borderId="17" xfId="0" applyFont="1" applyBorder="1" applyAlignment="1">
      <alignment horizontal="center"/>
    </xf>
    <xf numFmtId="178" fontId="106" fillId="0" borderId="17" xfId="42" applyNumberFormat="1" applyFont="1" applyBorder="1" applyAlignment="1">
      <alignment/>
    </xf>
    <xf numFmtId="178" fontId="106" fillId="0" borderId="20" xfId="42" applyNumberFormat="1" applyFont="1" applyBorder="1" applyAlignment="1">
      <alignment/>
    </xf>
    <xf numFmtId="178" fontId="106" fillId="0" borderId="16" xfId="42" applyNumberFormat="1" applyFont="1" applyBorder="1" applyAlignment="1">
      <alignment/>
    </xf>
    <xf numFmtId="178" fontId="106" fillId="0" borderId="14" xfId="42" applyNumberFormat="1" applyFont="1" applyBorder="1" applyAlignment="1">
      <alignment/>
    </xf>
    <xf numFmtId="178" fontId="106" fillId="0" borderId="0" xfId="42" applyNumberFormat="1" applyFont="1" applyBorder="1" applyAlignment="1">
      <alignment/>
    </xf>
    <xf numFmtId="178" fontId="106" fillId="0" borderId="25" xfId="42" applyNumberFormat="1" applyFont="1" applyBorder="1" applyAlignment="1">
      <alignment/>
    </xf>
    <xf numFmtId="178" fontId="106" fillId="0" borderId="26" xfId="42" applyNumberFormat="1" applyFont="1" applyBorder="1" applyAlignment="1">
      <alignment/>
    </xf>
    <xf numFmtId="178" fontId="106" fillId="0" borderId="22" xfId="42" applyNumberFormat="1" applyFont="1" applyBorder="1" applyAlignment="1">
      <alignment/>
    </xf>
    <xf numFmtId="178" fontId="106" fillId="0" borderId="18" xfId="42" applyNumberFormat="1" applyFont="1" applyBorder="1" applyAlignment="1">
      <alignment/>
    </xf>
    <xf numFmtId="178" fontId="106" fillId="0" borderId="27" xfId="42" applyNumberFormat="1" applyFont="1" applyBorder="1" applyAlignment="1">
      <alignment/>
    </xf>
    <xf numFmtId="178" fontId="106" fillId="0" borderId="15" xfId="42" applyNumberFormat="1" applyFont="1" applyBorder="1" applyAlignment="1">
      <alignment/>
    </xf>
    <xf numFmtId="178" fontId="106" fillId="0" borderId="28" xfId="42" applyNumberFormat="1" applyFont="1" applyBorder="1" applyAlignment="1">
      <alignment/>
    </xf>
    <xf numFmtId="178" fontId="106" fillId="0" borderId="29" xfId="42" applyNumberFormat="1" applyFont="1" applyBorder="1" applyAlignment="1">
      <alignment/>
    </xf>
    <xf numFmtId="0" fontId="2" fillId="0" borderId="0" xfId="0" applyFont="1" applyBorder="1" applyAlignment="1">
      <alignment/>
    </xf>
    <xf numFmtId="0" fontId="106" fillId="0" borderId="30" xfId="0" applyFont="1" applyBorder="1" applyAlignment="1">
      <alignment/>
    </xf>
    <xf numFmtId="178" fontId="106" fillId="0" borderId="31" xfId="42" applyNumberFormat="1" applyFont="1" applyBorder="1" applyAlignment="1">
      <alignment/>
    </xf>
    <xf numFmtId="0" fontId="109" fillId="0" borderId="0" xfId="0" applyFont="1" applyAlignment="1">
      <alignment horizontal="center" vertical="center"/>
    </xf>
    <xf numFmtId="0" fontId="110" fillId="0" borderId="0" xfId="0" applyFont="1" applyAlignment="1">
      <alignment/>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108" fillId="0" borderId="35" xfId="0" applyFont="1" applyBorder="1" applyAlignment="1">
      <alignment horizontal="center" vertical="center" wrapText="1"/>
    </xf>
    <xf numFmtId="0" fontId="108" fillId="0" borderId="36" xfId="0" applyFont="1" applyBorder="1" applyAlignment="1">
      <alignment horizontal="center" vertical="center" wrapText="1"/>
    </xf>
    <xf numFmtId="0" fontId="108" fillId="0" borderId="33" xfId="0" applyFont="1" applyBorder="1" applyAlignment="1">
      <alignment horizontal="center" vertical="center" wrapText="1"/>
    </xf>
    <xf numFmtId="0" fontId="9" fillId="0" borderId="14" xfId="0" applyFont="1" applyBorder="1" applyAlignment="1">
      <alignment/>
    </xf>
    <xf numFmtId="0" fontId="9" fillId="0" borderId="0" xfId="0" applyFont="1" applyBorder="1" applyAlignment="1">
      <alignment/>
    </xf>
    <xf numFmtId="178" fontId="110" fillId="0" borderId="18" xfId="42" applyNumberFormat="1" applyFont="1" applyBorder="1" applyAlignment="1">
      <alignment/>
    </xf>
    <xf numFmtId="0" fontId="106" fillId="0" borderId="37" xfId="0" applyFont="1" applyBorder="1" applyAlignment="1">
      <alignment/>
    </xf>
    <xf numFmtId="0" fontId="110" fillId="0" borderId="0" xfId="0" applyFont="1" applyBorder="1" applyAlignment="1">
      <alignment/>
    </xf>
    <xf numFmtId="178" fontId="106" fillId="0" borderId="0" xfId="42" applyNumberFormat="1" applyFont="1" applyFill="1" applyAlignment="1">
      <alignment/>
    </xf>
    <xf numFmtId="178" fontId="111" fillId="0" borderId="0" xfId="42" applyNumberFormat="1" applyFont="1" applyFill="1" applyAlignment="1">
      <alignment/>
    </xf>
    <xf numFmtId="178" fontId="112" fillId="0" borderId="0" xfId="42" applyNumberFormat="1" applyFont="1" applyFill="1" applyAlignment="1">
      <alignment/>
    </xf>
    <xf numFmtId="0" fontId="109" fillId="0" borderId="0" xfId="0" applyFont="1" applyAlignment="1">
      <alignment horizontal="center" vertical="center"/>
    </xf>
    <xf numFmtId="0" fontId="107" fillId="0" borderId="0" xfId="0" applyFont="1" applyBorder="1" applyAlignment="1">
      <alignment/>
    </xf>
    <xf numFmtId="0" fontId="106" fillId="0" borderId="11" xfId="0" applyFont="1" applyBorder="1" applyAlignment="1">
      <alignment horizontal="center"/>
    </xf>
    <xf numFmtId="0" fontId="106" fillId="0" borderId="0" xfId="0" applyFont="1" applyBorder="1" applyAlignment="1">
      <alignment/>
    </xf>
    <xf numFmtId="0" fontId="106" fillId="0" borderId="11" xfId="0" applyFont="1" applyFill="1" applyBorder="1" applyAlignment="1">
      <alignment horizontal="right"/>
    </xf>
    <xf numFmtId="0" fontId="106" fillId="0" borderId="0" xfId="0" applyFont="1" applyFill="1" applyBorder="1" applyAlignment="1">
      <alignment/>
    </xf>
    <xf numFmtId="0" fontId="106" fillId="0" borderId="11" xfId="0" applyFont="1" applyBorder="1" applyAlignment="1">
      <alignment horizontal="right"/>
    </xf>
    <xf numFmtId="0" fontId="106" fillId="0" borderId="38" xfId="0" applyFont="1" applyBorder="1" applyAlignment="1">
      <alignment horizontal="right"/>
    </xf>
    <xf numFmtId="0" fontId="111" fillId="0" borderId="12" xfId="0" applyFont="1" applyBorder="1" applyAlignment="1">
      <alignment/>
    </xf>
    <xf numFmtId="178" fontId="106" fillId="0" borderId="0" xfId="0" applyNumberFormat="1" applyFont="1" applyAlignment="1">
      <alignment/>
    </xf>
    <xf numFmtId="178" fontId="2" fillId="0" borderId="19" xfId="42" applyNumberFormat="1" applyFont="1" applyBorder="1" applyAlignment="1">
      <alignment/>
    </xf>
    <xf numFmtId="0" fontId="108" fillId="0" borderId="28" xfId="0" applyFont="1" applyBorder="1" applyAlignment="1">
      <alignment horizontal="center" vertical="center" wrapText="1"/>
    </xf>
    <xf numFmtId="0" fontId="112" fillId="0" borderId="0" xfId="0" applyFont="1" applyAlignment="1">
      <alignment horizontal="center"/>
    </xf>
    <xf numFmtId="0" fontId="108" fillId="0" borderId="15" xfId="0" applyFont="1" applyBorder="1" applyAlignment="1">
      <alignment horizontal="center" vertical="center" wrapText="1"/>
    </xf>
    <xf numFmtId="0" fontId="106" fillId="0" borderId="39" xfId="0" applyFont="1" applyBorder="1" applyAlignment="1">
      <alignment/>
    </xf>
    <xf numFmtId="0" fontId="106" fillId="0" borderId="40" xfId="0" applyFont="1" applyBorder="1" applyAlignment="1">
      <alignment/>
    </xf>
    <xf numFmtId="0" fontId="108" fillId="0" borderId="41" xfId="0" applyFont="1" applyFill="1" applyBorder="1" applyAlignment="1">
      <alignment horizontal="center" vertical="center" wrapText="1"/>
    </xf>
    <xf numFmtId="0" fontId="108" fillId="0" borderId="42" xfId="0" applyFont="1" applyBorder="1" applyAlignment="1">
      <alignment horizontal="center" vertical="center" wrapText="1"/>
    </xf>
    <xf numFmtId="0" fontId="108" fillId="0" borderId="43" xfId="0" applyFont="1" applyBorder="1" applyAlignment="1">
      <alignment horizontal="center" vertical="center" wrapText="1"/>
    </xf>
    <xf numFmtId="0" fontId="108" fillId="0" borderId="44" xfId="0" applyFont="1" applyBorder="1" applyAlignment="1">
      <alignment horizontal="center" vertical="center" wrapText="1"/>
    </xf>
    <xf numFmtId="0" fontId="108" fillId="0" borderId="41" xfId="0" applyFont="1" applyBorder="1" applyAlignment="1">
      <alignment horizontal="center" vertical="center" wrapText="1"/>
    </xf>
    <xf numFmtId="0" fontId="106" fillId="0" borderId="45" xfId="0" applyFont="1" applyBorder="1" applyAlignment="1">
      <alignment/>
    </xf>
    <xf numFmtId="0" fontId="108" fillId="0" borderId="46" xfId="0" applyFont="1" applyBorder="1" applyAlignment="1">
      <alignment horizontal="center" vertical="center" wrapText="1"/>
    </xf>
    <xf numFmtId="0" fontId="106" fillId="0" borderId="47" xfId="0" applyFont="1" applyBorder="1" applyAlignment="1">
      <alignment/>
    </xf>
    <xf numFmtId="178" fontId="106" fillId="0" borderId="0" xfId="42" applyNumberFormat="1" applyFont="1" applyAlignment="1">
      <alignment/>
    </xf>
    <xf numFmtId="178" fontId="107" fillId="0" borderId="0" xfId="42" applyNumberFormat="1" applyFont="1" applyBorder="1" applyAlignment="1">
      <alignment/>
    </xf>
    <xf numFmtId="178" fontId="112" fillId="0" borderId="0" xfId="42" applyNumberFormat="1" applyFont="1" applyAlignment="1">
      <alignment horizontal="center"/>
    </xf>
    <xf numFmtId="178" fontId="108" fillId="0" borderId="25" xfId="42" applyNumberFormat="1" applyFont="1" applyBorder="1" applyAlignment="1">
      <alignment horizontal="center" vertical="center" wrapText="1"/>
    </xf>
    <xf numFmtId="178" fontId="108" fillId="0" borderId="48" xfId="42" applyNumberFormat="1" applyFont="1" applyBorder="1" applyAlignment="1">
      <alignment horizontal="center" vertical="center" wrapText="1"/>
    </xf>
    <xf numFmtId="178" fontId="108" fillId="0" borderId="42" xfId="42" applyNumberFormat="1" applyFont="1" applyBorder="1" applyAlignment="1">
      <alignment horizontal="center" vertical="center" wrapText="1"/>
    </xf>
    <xf numFmtId="178" fontId="108" fillId="0" borderId="43" xfId="42" applyNumberFormat="1" applyFont="1" applyBorder="1" applyAlignment="1">
      <alignment horizontal="center" vertical="center" wrapText="1"/>
    </xf>
    <xf numFmtId="178" fontId="108" fillId="0" borderId="22" xfId="42" applyNumberFormat="1" applyFont="1" applyBorder="1" applyAlignment="1">
      <alignment horizontal="center" vertical="center" wrapText="1"/>
    </xf>
    <xf numFmtId="178" fontId="108" fillId="0" borderId="18" xfId="42" applyNumberFormat="1" applyFont="1" applyBorder="1" applyAlignment="1">
      <alignment horizontal="center" vertical="center" wrapText="1"/>
    </xf>
    <xf numFmtId="178" fontId="108" fillId="0" borderId="46" xfId="42" applyNumberFormat="1" applyFont="1" applyBorder="1" applyAlignment="1">
      <alignment horizontal="center" vertical="center" wrapText="1"/>
    </xf>
    <xf numFmtId="178" fontId="108" fillId="0" borderId="49" xfId="42" applyNumberFormat="1" applyFont="1" applyBorder="1" applyAlignment="1">
      <alignment horizontal="center" vertical="center" wrapText="1"/>
    </xf>
    <xf numFmtId="178" fontId="108" fillId="0" borderId="44" xfId="42" applyNumberFormat="1" applyFont="1" applyBorder="1" applyAlignment="1">
      <alignment horizontal="center" vertical="center" wrapText="1"/>
    </xf>
    <xf numFmtId="178" fontId="108" fillId="0" borderId="13" xfId="42" applyNumberFormat="1" applyFont="1" applyBorder="1" applyAlignment="1">
      <alignment horizontal="center" vertical="center" wrapText="1"/>
    </xf>
    <xf numFmtId="178" fontId="8" fillId="0" borderId="32" xfId="42" applyNumberFormat="1" applyFont="1" applyBorder="1" applyAlignment="1">
      <alignment horizontal="left" vertical="center"/>
    </xf>
    <xf numFmtId="178" fontId="8" fillId="0" borderId="33" xfId="42" applyNumberFormat="1" applyFont="1" applyBorder="1" applyAlignment="1">
      <alignment horizontal="left" vertical="center"/>
    </xf>
    <xf numFmtId="178" fontId="8" fillId="0" borderId="34" xfId="42" applyNumberFormat="1" applyFont="1" applyBorder="1" applyAlignment="1">
      <alignment horizontal="left" vertical="center"/>
    </xf>
    <xf numFmtId="178" fontId="108" fillId="0" borderId="50" xfId="42" applyNumberFormat="1" applyFont="1" applyBorder="1" applyAlignment="1">
      <alignment horizontal="center" vertical="center" wrapText="1"/>
    </xf>
    <xf numFmtId="178" fontId="108" fillId="0" borderId="41" xfId="42" applyNumberFormat="1" applyFont="1" applyFill="1" applyBorder="1" applyAlignment="1">
      <alignment horizontal="center" vertical="center" wrapText="1"/>
    </xf>
    <xf numFmtId="178" fontId="108" fillId="0" borderId="41" xfId="42" applyNumberFormat="1" applyFont="1" applyBorder="1" applyAlignment="1">
      <alignment horizontal="center" vertical="center" wrapText="1"/>
    </xf>
    <xf numFmtId="178" fontId="108" fillId="0" borderId="36" xfId="42" applyNumberFormat="1" applyFont="1" applyBorder="1" applyAlignment="1">
      <alignment horizontal="center" vertical="center" wrapText="1"/>
    </xf>
    <xf numFmtId="178" fontId="108" fillId="0" borderId="33" xfId="42" applyNumberFormat="1" applyFont="1" applyBorder="1" applyAlignment="1">
      <alignment horizontal="center" vertical="center" wrapText="1"/>
    </xf>
    <xf numFmtId="178" fontId="108" fillId="0" borderId="51" xfId="42" applyNumberFormat="1" applyFont="1" applyBorder="1" applyAlignment="1">
      <alignment horizontal="center" vertical="center" wrapText="1"/>
    </xf>
    <xf numFmtId="178" fontId="3" fillId="0" borderId="17" xfId="42" applyNumberFormat="1" applyFont="1" applyBorder="1" applyAlignment="1">
      <alignment horizontal="left"/>
    </xf>
    <xf numFmtId="178" fontId="3" fillId="0" borderId="14" xfId="42" applyNumberFormat="1" applyFont="1" applyBorder="1" applyAlignment="1">
      <alignment horizontal="left"/>
    </xf>
    <xf numFmtId="178" fontId="3" fillId="0" borderId="0" xfId="42" applyNumberFormat="1" applyFont="1" applyBorder="1" applyAlignment="1">
      <alignment horizontal="left"/>
    </xf>
    <xf numFmtId="178" fontId="106" fillId="0" borderId="10" xfId="42" applyNumberFormat="1" applyFont="1" applyBorder="1" applyAlignment="1">
      <alignment/>
    </xf>
    <xf numFmtId="178" fontId="106" fillId="0" borderId="40" xfId="42" applyNumberFormat="1" applyFont="1" applyBorder="1" applyAlignment="1">
      <alignment/>
    </xf>
    <xf numFmtId="178" fontId="106" fillId="0" borderId="45" xfId="42" applyNumberFormat="1" applyFont="1" applyBorder="1" applyAlignment="1">
      <alignment/>
    </xf>
    <xf numFmtId="178" fontId="2" fillId="0" borderId="17" xfId="42" applyNumberFormat="1" applyFont="1" applyBorder="1" applyAlignment="1">
      <alignment horizontal="left"/>
    </xf>
    <xf numFmtId="178" fontId="2" fillId="0" borderId="14" xfId="42" applyNumberFormat="1" applyFont="1" applyBorder="1" applyAlignment="1">
      <alignment horizontal="left"/>
    </xf>
    <xf numFmtId="178" fontId="2" fillId="0" borderId="0" xfId="42" applyNumberFormat="1" applyFont="1" applyBorder="1" applyAlignment="1">
      <alignment horizontal="left"/>
    </xf>
    <xf numFmtId="178" fontId="106" fillId="0" borderId="52" xfId="42" applyNumberFormat="1" applyFont="1" applyBorder="1" applyAlignment="1">
      <alignment/>
    </xf>
    <xf numFmtId="178" fontId="106" fillId="0" borderId="42" xfId="42" applyNumberFormat="1" applyFont="1" applyBorder="1" applyAlignment="1">
      <alignment/>
    </xf>
    <xf numFmtId="178" fontId="106" fillId="0" borderId="48" xfId="42" applyNumberFormat="1" applyFont="1" applyBorder="1" applyAlignment="1">
      <alignment/>
    </xf>
    <xf numFmtId="178" fontId="2" fillId="0" borderId="17" xfId="42" applyNumberFormat="1" applyFont="1" applyBorder="1" applyAlignment="1">
      <alignment/>
    </xf>
    <xf numFmtId="178" fontId="2" fillId="0" borderId="14" xfId="42" applyNumberFormat="1" applyFont="1" applyBorder="1" applyAlignment="1">
      <alignment/>
    </xf>
    <xf numFmtId="178" fontId="2" fillId="0" borderId="0" xfId="42" applyNumberFormat="1" applyFont="1" applyBorder="1" applyAlignment="1">
      <alignment/>
    </xf>
    <xf numFmtId="178" fontId="106" fillId="0" borderId="47" xfId="42" applyNumberFormat="1" applyFont="1" applyBorder="1" applyAlignment="1">
      <alignment/>
    </xf>
    <xf numFmtId="178" fontId="107" fillId="0" borderId="14" xfId="42" applyNumberFormat="1" applyFont="1" applyBorder="1" applyAlignment="1">
      <alignment/>
    </xf>
    <xf numFmtId="178" fontId="106" fillId="0" borderId="43" xfId="42" applyNumberFormat="1" applyFont="1" applyBorder="1" applyAlignment="1">
      <alignment/>
    </xf>
    <xf numFmtId="178" fontId="107" fillId="0" borderId="21" xfId="42" applyNumberFormat="1" applyFont="1" applyBorder="1" applyAlignment="1">
      <alignment/>
    </xf>
    <xf numFmtId="178" fontId="107" fillId="0" borderId="15" xfId="42" applyNumberFormat="1" applyFont="1" applyBorder="1" applyAlignment="1">
      <alignment/>
    </xf>
    <xf numFmtId="178" fontId="107" fillId="0" borderId="12" xfId="42" applyNumberFormat="1" applyFont="1" applyBorder="1" applyAlignment="1">
      <alignment/>
    </xf>
    <xf numFmtId="178" fontId="107" fillId="0" borderId="13" xfId="42" applyNumberFormat="1" applyFont="1" applyBorder="1" applyAlignment="1">
      <alignment/>
    </xf>
    <xf numFmtId="178" fontId="107" fillId="0" borderId="25" xfId="42" applyNumberFormat="1" applyFont="1" applyBorder="1" applyAlignment="1">
      <alignment/>
    </xf>
    <xf numFmtId="178" fontId="107" fillId="0" borderId="43" xfId="42" applyNumberFormat="1" applyFont="1" applyBorder="1" applyAlignment="1">
      <alignment/>
    </xf>
    <xf numFmtId="178" fontId="107" fillId="0" borderId="42" xfId="42" applyNumberFormat="1" applyFont="1" applyBorder="1" applyAlignment="1">
      <alignment/>
    </xf>
    <xf numFmtId="178" fontId="107" fillId="0" borderId="48" xfId="42" applyNumberFormat="1" applyFont="1" applyBorder="1" applyAlignment="1">
      <alignment/>
    </xf>
    <xf numFmtId="178" fontId="107" fillId="0" borderId="31" xfId="42" applyNumberFormat="1" applyFont="1" applyBorder="1" applyAlignment="1">
      <alignment/>
    </xf>
    <xf numFmtId="178" fontId="107" fillId="0" borderId="0" xfId="42" applyNumberFormat="1" applyFont="1" applyAlignment="1">
      <alignment/>
    </xf>
    <xf numFmtId="0" fontId="10" fillId="0" borderId="17" xfId="0" applyFont="1" applyBorder="1" applyAlignment="1">
      <alignment/>
    </xf>
    <xf numFmtId="178" fontId="110" fillId="0" borderId="27" xfId="42" applyNumberFormat="1" applyFont="1" applyBorder="1" applyAlignment="1">
      <alignment/>
    </xf>
    <xf numFmtId="0" fontId="108" fillId="0" borderId="43" xfId="0" applyFont="1" applyFill="1" applyBorder="1" applyAlignment="1">
      <alignment horizontal="center" vertical="center" wrapText="1"/>
    </xf>
    <xf numFmtId="0" fontId="108" fillId="0" borderId="53" xfId="0" applyFont="1" applyBorder="1" applyAlignment="1">
      <alignment horizontal="center" vertical="center" wrapText="1"/>
    </xf>
    <xf numFmtId="178" fontId="106" fillId="0" borderId="40" xfId="42" applyNumberFormat="1" applyFont="1" applyFill="1" applyBorder="1" applyAlignment="1">
      <alignment/>
    </xf>
    <xf numFmtId="178" fontId="106" fillId="0" borderId="54" xfId="42" applyNumberFormat="1" applyFont="1" applyBorder="1" applyAlignment="1">
      <alignment/>
    </xf>
    <xf numFmtId="178" fontId="110" fillId="0" borderId="54" xfId="42" applyNumberFormat="1" applyFont="1" applyBorder="1" applyAlignment="1">
      <alignment/>
    </xf>
    <xf numFmtId="178" fontId="110" fillId="0" borderId="43" xfId="42" applyNumberFormat="1" applyFont="1" applyBorder="1" applyAlignment="1">
      <alignment/>
    </xf>
    <xf numFmtId="178" fontId="106" fillId="0" borderId="46" xfId="42" applyNumberFormat="1" applyFont="1" applyBorder="1" applyAlignment="1">
      <alignment/>
    </xf>
    <xf numFmtId="178" fontId="106" fillId="0" borderId="49" xfId="42" applyNumberFormat="1" applyFont="1" applyBorder="1" applyAlignment="1">
      <alignment/>
    </xf>
    <xf numFmtId="0" fontId="108" fillId="0" borderId="29" xfId="0" applyFont="1" applyBorder="1" applyAlignment="1">
      <alignment horizontal="center" vertical="center" wrapText="1"/>
    </xf>
    <xf numFmtId="0" fontId="106" fillId="0" borderId="55" xfId="0" applyFont="1" applyBorder="1" applyAlignment="1">
      <alignment/>
    </xf>
    <xf numFmtId="178" fontId="107" fillId="0" borderId="40" xfId="42" applyNumberFormat="1" applyFont="1" applyFill="1" applyBorder="1" applyAlignment="1">
      <alignment/>
    </xf>
    <xf numFmtId="178" fontId="106" fillId="0" borderId="40" xfId="42" applyNumberFormat="1" applyFont="1" applyFill="1" applyBorder="1" applyAlignment="1">
      <alignment horizontal="center"/>
    </xf>
    <xf numFmtId="178" fontId="106" fillId="0" borderId="40" xfId="42" applyNumberFormat="1" applyFont="1" applyFill="1" applyBorder="1" applyAlignment="1">
      <alignment/>
    </xf>
    <xf numFmtId="178" fontId="107" fillId="0" borderId="56" xfId="42" applyNumberFormat="1" applyFont="1" applyFill="1" applyBorder="1" applyAlignment="1">
      <alignment horizontal="center"/>
    </xf>
    <xf numFmtId="178" fontId="107" fillId="0" borderId="19" xfId="42" applyNumberFormat="1" applyFont="1" applyFill="1" applyBorder="1" applyAlignment="1">
      <alignment/>
    </xf>
    <xf numFmtId="178" fontId="106" fillId="0" borderId="19" xfId="42" applyNumberFormat="1" applyFont="1" applyFill="1" applyBorder="1" applyAlignment="1">
      <alignment horizontal="center"/>
    </xf>
    <xf numFmtId="178" fontId="106" fillId="0" borderId="45" xfId="42" applyNumberFormat="1" applyFont="1" applyFill="1" applyBorder="1" applyAlignment="1">
      <alignment/>
    </xf>
    <xf numFmtId="178" fontId="106" fillId="0" borderId="19" xfId="42" applyNumberFormat="1" applyFont="1" applyFill="1" applyBorder="1" applyAlignment="1">
      <alignment/>
    </xf>
    <xf numFmtId="178" fontId="107" fillId="0" borderId="43" xfId="42" applyNumberFormat="1" applyFont="1" applyFill="1" applyBorder="1" applyAlignment="1">
      <alignment horizontal="center"/>
    </xf>
    <xf numFmtId="178" fontId="108" fillId="0" borderId="13" xfId="42" applyNumberFormat="1" applyFont="1" applyBorder="1" applyAlignment="1">
      <alignment horizontal="center" vertical="center" wrapText="1"/>
    </xf>
    <xf numFmtId="0" fontId="107" fillId="0" borderId="12" xfId="0" applyFont="1" applyBorder="1" applyAlignment="1">
      <alignment/>
    </xf>
    <xf numFmtId="178" fontId="107" fillId="0" borderId="57" xfId="42" applyNumberFormat="1" applyFont="1" applyFill="1" applyBorder="1" applyAlignment="1">
      <alignment/>
    </xf>
    <xf numFmtId="178" fontId="113" fillId="0" borderId="0" xfId="42" applyNumberFormat="1" applyFont="1" applyFill="1" applyAlignment="1">
      <alignment/>
    </xf>
    <xf numFmtId="178" fontId="114" fillId="0" borderId="0" xfId="42" applyNumberFormat="1" applyFont="1" applyFill="1" applyAlignment="1">
      <alignment horizontal="center"/>
    </xf>
    <xf numFmtId="178" fontId="107" fillId="0" borderId="0" xfId="42" applyNumberFormat="1" applyFont="1" applyFill="1" applyBorder="1" applyAlignment="1">
      <alignment/>
    </xf>
    <xf numFmtId="178" fontId="106" fillId="0" borderId="0" xfId="42" applyNumberFormat="1" applyFont="1" applyFill="1" applyBorder="1" applyAlignment="1">
      <alignment/>
    </xf>
    <xf numFmtId="178" fontId="108" fillId="0" borderId="22" xfId="42" applyNumberFormat="1" applyFont="1" applyFill="1" applyBorder="1" applyAlignment="1">
      <alignment horizontal="center" vertical="center" wrapText="1"/>
    </xf>
    <xf numFmtId="178" fontId="108" fillId="0" borderId="18" xfId="42" applyNumberFormat="1" applyFont="1" applyFill="1" applyBorder="1" applyAlignment="1">
      <alignment horizontal="center" vertical="center" wrapText="1"/>
    </xf>
    <xf numFmtId="178" fontId="108" fillId="0" borderId="42" xfId="42" applyNumberFormat="1" applyFont="1" applyFill="1" applyBorder="1" applyAlignment="1">
      <alignment horizontal="center" vertical="center" wrapText="1"/>
    </xf>
    <xf numFmtId="178" fontId="108" fillId="0" borderId="43" xfId="42" applyNumberFormat="1" applyFont="1" applyFill="1" applyBorder="1" applyAlignment="1">
      <alignment horizontal="center" vertical="center" wrapText="1"/>
    </xf>
    <xf numFmtId="178" fontId="108" fillId="0" borderId="29" xfId="42" applyNumberFormat="1" applyFont="1" applyFill="1" applyBorder="1" applyAlignment="1">
      <alignment horizontal="center" vertical="center" wrapText="1"/>
    </xf>
    <xf numFmtId="178" fontId="108" fillId="0" borderId="15" xfId="42" applyNumberFormat="1" applyFont="1" applyFill="1" applyBorder="1" applyAlignment="1">
      <alignment horizontal="center" vertical="center" wrapText="1"/>
    </xf>
    <xf numFmtId="178" fontId="108" fillId="0" borderId="46" xfId="42" applyNumberFormat="1" applyFont="1" applyFill="1" applyBorder="1" applyAlignment="1">
      <alignment horizontal="center" vertical="center" wrapText="1"/>
    </xf>
    <xf numFmtId="178" fontId="108" fillId="0" borderId="26" xfId="42" applyNumberFormat="1" applyFont="1" applyFill="1" applyBorder="1" applyAlignment="1">
      <alignment horizontal="center" vertical="center" wrapText="1"/>
    </xf>
    <xf numFmtId="178" fontId="3" fillId="0" borderId="17" xfId="42" applyNumberFormat="1" applyFont="1" applyFill="1" applyBorder="1" applyAlignment="1">
      <alignment horizontal="left"/>
    </xf>
    <xf numFmtId="178" fontId="3" fillId="0" borderId="14" xfId="42" applyNumberFormat="1" applyFont="1" applyFill="1" applyBorder="1" applyAlignment="1">
      <alignment horizontal="left"/>
    </xf>
    <xf numFmtId="178" fontId="106" fillId="0" borderId="45" xfId="42" applyNumberFormat="1" applyFont="1" applyFill="1" applyBorder="1" applyAlignment="1">
      <alignment/>
    </xf>
    <xf numFmtId="178" fontId="106" fillId="0" borderId="16" xfId="42" applyNumberFormat="1" applyFont="1" applyFill="1" applyBorder="1" applyAlignment="1">
      <alignment/>
    </xf>
    <xf numFmtId="178" fontId="106" fillId="0" borderId="14" xfId="42" applyNumberFormat="1" applyFont="1" applyFill="1" applyBorder="1" applyAlignment="1">
      <alignment/>
    </xf>
    <xf numFmtId="178" fontId="106" fillId="0" borderId="20" xfId="42" applyNumberFormat="1" applyFont="1" applyFill="1" applyBorder="1" applyAlignment="1">
      <alignment/>
    </xf>
    <xf numFmtId="178" fontId="3" fillId="0" borderId="0" xfId="42" applyNumberFormat="1" applyFont="1" applyFill="1" applyBorder="1" applyAlignment="1">
      <alignment horizontal="left"/>
    </xf>
    <xf numFmtId="178" fontId="3" fillId="0" borderId="11" xfId="42" applyNumberFormat="1" applyFont="1" applyFill="1" applyBorder="1" applyAlignment="1">
      <alignment horizontal="left"/>
    </xf>
    <xf numFmtId="178" fontId="3" fillId="0" borderId="58" xfId="42" applyNumberFormat="1" applyFont="1" applyFill="1" applyBorder="1" applyAlignment="1">
      <alignment horizontal="left"/>
    </xf>
    <xf numFmtId="178" fontId="106" fillId="0" borderId="42" xfId="42" applyNumberFormat="1" applyFont="1" applyFill="1" applyBorder="1" applyAlignment="1">
      <alignment/>
    </xf>
    <xf numFmtId="178" fontId="106" fillId="0" borderId="43" xfId="42" applyNumberFormat="1" applyFont="1" applyFill="1" applyBorder="1" applyAlignment="1">
      <alignment/>
    </xf>
    <xf numFmtId="178" fontId="106" fillId="0" borderId="22" xfId="42" applyNumberFormat="1" applyFont="1" applyFill="1" applyBorder="1" applyAlignment="1">
      <alignment/>
    </xf>
    <xf numFmtId="178" fontId="106" fillId="0" borderId="18" xfId="42" applyNumberFormat="1" applyFont="1" applyFill="1" applyBorder="1" applyAlignment="1">
      <alignment/>
    </xf>
    <xf numFmtId="178" fontId="106" fillId="0" borderId="26" xfId="42" applyNumberFormat="1" applyFont="1" applyFill="1" applyBorder="1" applyAlignment="1">
      <alignment/>
    </xf>
    <xf numFmtId="178" fontId="107" fillId="0" borderId="0" xfId="42" applyNumberFormat="1" applyFont="1" applyFill="1" applyAlignment="1">
      <alignment/>
    </xf>
    <xf numFmtId="178" fontId="115" fillId="0" borderId="0" xfId="42" applyNumberFormat="1" applyFont="1" applyAlignment="1">
      <alignment/>
    </xf>
    <xf numFmtId="178" fontId="116" fillId="0" borderId="0" xfId="42" applyNumberFormat="1" applyFont="1" applyFill="1" applyAlignment="1">
      <alignment/>
    </xf>
    <xf numFmtId="178" fontId="116" fillId="0" borderId="0" xfId="42" applyNumberFormat="1" applyFont="1" applyAlignment="1">
      <alignment/>
    </xf>
    <xf numFmtId="178" fontId="117" fillId="0" borderId="0" xfId="42" applyNumberFormat="1" applyFont="1" applyAlignment="1">
      <alignment/>
    </xf>
    <xf numFmtId="178" fontId="112" fillId="0" borderId="0" xfId="42" applyNumberFormat="1" applyFont="1" applyAlignment="1">
      <alignment horizontal="center"/>
    </xf>
    <xf numFmtId="178" fontId="116" fillId="0" borderId="56" xfId="42" applyNumberFormat="1" applyFont="1" applyBorder="1" applyAlignment="1">
      <alignment vertical="center" wrapText="1"/>
    </xf>
    <xf numFmtId="178" fontId="116" fillId="0" borderId="56" xfId="42" applyNumberFormat="1" applyFont="1" applyBorder="1" applyAlignment="1">
      <alignment/>
    </xf>
    <xf numFmtId="178" fontId="116" fillId="0" borderId="57" xfId="42" applyNumberFormat="1" applyFont="1" applyBorder="1" applyAlignment="1">
      <alignment horizontal="center" wrapText="1"/>
    </xf>
    <xf numFmtId="178" fontId="116" fillId="0" borderId="56" xfId="42" applyNumberFormat="1" applyFont="1" applyBorder="1" applyAlignment="1">
      <alignment wrapText="1"/>
    </xf>
    <xf numFmtId="178" fontId="116" fillId="0" borderId="26" xfId="42" applyNumberFormat="1" applyFont="1" applyBorder="1" applyAlignment="1">
      <alignment/>
    </xf>
    <xf numFmtId="178" fontId="115" fillId="0" borderId="17" xfId="42" applyNumberFormat="1" applyFont="1" applyBorder="1" applyAlignment="1">
      <alignment horizontal="center" wrapText="1"/>
    </xf>
    <xf numFmtId="178" fontId="115" fillId="0" borderId="19" xfId="42" applyNumberFormat="1" applyFont="1" applyBorder="1" applyAlignment="1">
      <alignment horizontal="center" wrapText="1"/>
    </xf>
    <xf numFmtId="178" fontId="115" fillId="0" borderId="19" xfId="42" applyNumberFormat="1" applyFont="1" applyBorder="1" applyAlignment="1">
      <alignment/>
    </xf>
    <xf numFmtId="178" fontId="115" fillId="0" borderId="19" xfId="42" applyNumberFormat="1" applyFont="1" applyBorder="1" applyAlignment="1">
      <alignment wrapText="1"/>
    </xf>
    <xf numFmtId="178" fontId="115" fillId="0" borderId="20" xfId="42" applyNumberFormat="1" applyFont="1" applyBorder="1" applyAlignment="1">
      <alignment/>
    </xf>
    <xf numFmtId="178" fontId="115" fillId="0" borderId="56" xfId="42" applyNumberFormat="1" applyFont="1" applyBorder="1" applyAlignment="1">
      <alignment horizontal="center" wrapText="1"/>
    </xf>
    <xf numFmtId="178" fontId="115" fillId="0" borderId="56" xfId="42" applyNumberFormat="1" applyFont="1" applyBorder="1" applyAlignment="1">
      <alignment wrapText="1"/>
    </xf>
    <xf numFmtId="178" fontId="115" fillId="0" borderId="26" xfId="42" applyNumberFormat="1" applyFont="1" applyBorder="1" applyAlignment="1">
      <alignment/>
    </xf>
    <xf numFmtId="178" fontId="116" fillId="0" borderId="57" xfId="42" applyNumberFormat="1" applyFont="1" applyBorder="1" applyAlignment="1">
      <alignment/>
    </xf>
    <xf numFmtId="178" fontId="116" fillId="0" borderId="57" xfId="42" applyNumberFormat="1" applyFont="1" applyBorder="1" applyAlignment="1">
      <alignment horizontal="center" vertical="center" wrapText="1"/>
    </xf>
    <xf numFmtId="178" fontId="116" fillId="6" borderId="0" xfId="42" applyNumberFormat="1" applyFont="1" applyFill="1" applyAlignment="1">
      <alignment/>
    </xf>
    <xf numFmtId="178" fontId="118" fillId="0" borderId="0" xfId="42" applyNumberFormat="1" applyFont="1" applyAlignment="1">
      <alignment/>
    </xf>
    <xf numFmtId="178" fontId="116" fillId="0" borderId="56" xfId="42" applyNumberFormat="1" applyFont="1" applyBorder="1" applyAlignment="1">
      <alignment horizontal="center" vertical="center" wrapText="1"/>
    </xf>
    <xf numFmtId="178" fontId="116" fillId="0" borderId="26" xfId="42" applyNumberFormat="1" applyFont="1" applyBorder="1" applyAlignment="1">
      <alignment horizontal="center" vertical="center"/>
    </xf>
    <xf numFmtId="178" fontId="119" fillId="0" borderId="56" xfId="42" applyNumberFormat="1" applyFont="1" applyBorder="1" applyAlignment="1">
      <alignment horizontal="center" vertical="center" wrapText="1"/>
    </xf>
    <xf numFmtId="178" fontId="119" fillId="0" borderId="57" xfId="42" applyNumberFormat="1" applyFont="1" applyBorder="1" applyAlignment="1">
      <alignment horizontal="center" vertical="center" wrapText="1"/>
    </xf>
    <xf numFmtId="178" fontId="116" fillId="0" borderId="57" xfId="42" applyNumberFormat="1" applyFont="1" applyBorder="1" applyAlignment="1">
      <alignment vertical="center" wrapText="1"/>
    </xf>
    <xf numFmtId="178" fontId="116" fillId="0" borderId="26" xfId="42" applyNumberFormat="1" applyFont="1" applyBorder="1" applyAlignment="1">
      <alignment horizontal="center" vertical="center" wrapText="1"/>
    </xf>
    <xf numFmtId="178" fontId="116" fillId="0" borderId="0" xfId="42" applyNumberFormat="1" applyFont="1" applyAlignment="1">
      <alignment/>
    </xf>
    <xf numFmtId="178" fontId="115" fillId="0" borderId="17" xfId="42" applyNumberFormat="1" applyFont="1" applyBorder="1" applyAlignment="1">
      <alignment horizontal="center"/>
    </xf>
    <xf numFmtId="178" fontId="115" fillId="0" borderId="56" xfId="42" applyNumberFormat="1" applyFont="1" applyBorder="1" applyAlignment="1">
      <alignment horizontal="right" wrapText="1"/>
    </xf>
    <xf numFmtId="178" fontId="115" fillId="0" borderId="19" xfId="42" applyNumberFormat="1" applyFont="1" applyBorder="1" applyAlignment="1">
      <alignment horizontal="right" wrapText="1"/>
    </xf>
    <xf numFmtId="178" fontId="115" fillId="0" borderId="19" xfId="42" applyNumberFormat="1" applyFont="1" applyBorder="1" applyAlignment="1">
      <alignment horizontal="right"/>
    </xf>
    <xf numFmtId="178" fontId="115" fillId="0" borderId="59" xfId="42" applyNumberFormat="1" applyFont="1" applyBorder="1" applyAlignment="1">
      <alignment/>
    </xf>
    <xf numFmtId="178" fontId="115" fillId="0" borderId="60" xfId="42" applyNumberFormat="1" applyFont="1" applyBorder="1" applyAlignment="1">
      <alignment/>
    </xf>
    <xf numFmtId="178" fontId="115" fillId="0" borderId="61" xfId="42" applyNumberFormat="1" applyFont="1" applyBorder="1" applyAlignment="1">
      <alignment/>
    </xf>
    <xf numFmtId="178" fontId="115" fillId="0" borderId="60" xfId="42" applyNumberFormat="1" applyFont="1" applyBorder="1" applyAlignment="1">
      <alignment horizontal="center" wrapText="1"/>
    </xf>
    <xf numFmtId="178" fontId="116" fillId="0" borderId="56" xfId="42" applyNumberFormat="1" applyFont="1" applyBorder="1" applyAlignment="1">
      <alignment/>
    </xf>
    <xf numFmtId="178" fontId="115" fillId="0" borderId="0" xfId="42" applyNumberFormat="1" applyFont="1" applyBorder="1" applyAlignment="1">
      <alignment/>
    </xf>
    <xf numFmtId="178" fontId="111" fillId="0" borderId="0" xfId="42" applyNumberFormat="1" applyFont="1" applyAlignment="1">
      <alignment/>
    </xf>
    <xf numFmtId="178" fontId="108" fillId="0" borderId="29" xfId="42" applyNumberFormat="1" applyFont="1" applyBorder="1" applyAlignment="1">
      <alignment horizontal="center" vertical="center" wrapText="1"/>
    </xf>
    <xf numFmtId="178" fontId="108" fillId="0" borderId="15" xfId="42" applyNumberFormat="1" applyFont="1" applyBorder="1" applyAlignment="1">
      <alignment horizontal="center" vertical="center" wrapText="1"/>
    </xf>
    <xf numFmtId="178" fontId="108" fillId="0" borderId="28" xfId="42" applyNumberFormat="1" applyFont="1" applyBorder="1" applyAlignment="1">
      <alignment horizontal="center" vertical="center" wrapText="1"/>
    </xf>
    <xf numFmtId="178" fontId="106" fillId="0" borderId="30" xfId="42" applyNumberFormat="1" applyFont="1" applyBorder="1" applyAlignment="1">
      <alignment/>
    </xf>
    <xf numFmtId="178" fontId="106" fillId="0" borderId="21" xfId="42" applyNumberFormat="1" applyFont="1" applyBorder="1" applyAlignment="1">
      <alignment/>
    </xf>
    <xf numFmtId="178" fontId="106" fillId="0" borderId="13" xfId="42" applyNumberFormat="1" applyFont="1" applyBorder="1" applyAlignment="1">
      <alignment/>
    </xf>
    <xf numFmtId="178" fontId="106" fillId="0" borderId="57" xfId="42" applyNumberFormat="1" applyFont="1" applyBorder="1" applyAlignment="1">
      <alignment/>
    </xf>
    <xf numFmtId="178" fontId="112" fillId="0" borderId="0" xfId="42" applyNumberFormat="1" applyFont="1" applyAlignment="1">
      <alignment horizontal="center"/>
    </xf>
    <xf numFmtId="178" fontId="2" fillId="0" borderId="21" xfId="42" applyNumberFormat="1" applyFont="1" applyBorder="1" applyAlignment="1">
      <alignment/>
    </xf>
    <xf numFmtId="178" fontId="2" fillId="0" borderId="15" xfId="42" applyNumberFormat="1" applyFont="1" applyBorder="1" applyAlignment="1">
      <alignment/>
    </xf>
    <xf numFmtId="178" fontId="2" fillId="0" borderId="12" xfId="42" applyNumberFormat="1" applyFont="1" applyBorder="1" applyAlignment="1">
      <alignment/>
    </xf>
    <xf numFmtId="178" fontId="106" fillId="0" borderId="62" xfId="42" applyNumberFormat="1" applyFont="1" applyBorder="1" applyAlignment="1">
      <alignment/>
    </xf>
    <xf numFmtId="178" fontId="106" fillId="0" borderId="23" xfId="42" applyNumberFormat="1" applyFont="1" applyBorder="1" applyAlignment="1">
      <alignment/>
    </xf>
    <xf numFmtId="178" fontId="110" fillId="0" borderId="47" xfId="42" applyNumberFormat="1" applyFont="1" applyBorder="1" applyAlignment="1">
      <alignment/>
    </xf>
    <xf numFmtId="178" fontId="110" fillId="0" borderId="10" xfId="42" applyNumberFormat="1" applyFont="1" applyBorder="1" applyAlignment="1">
      <alignment/>
    </xf>
    <xf numFmtId="178" fontId="106" fillId="0" borderId="63" xfId="42" applyNumberFormat="1" applyFont="1" applyBorder="1" applyAlignment="1">
      <alignment/>
    </xf>
    <xf numFmtId="178" fontId="3" fillId="0" borderId="14" xfId="42" applyNumberFormat="1" applyFont="1" applyBorder="1" applyAlignment="1">
      <alignment/>
    </xf>
    <xf numFmtId="178" fontId="108" fillId="0" borderId="64" xfId="42" applyNumberFormat="1" applyFont="1" applyBorder="1" applyAlignment="1">
      <alignment horizontal="center" vertical="center" wrapText="1"/>
    </xf>
    <xf numFmtId="178" fontId="3" fillId="0" borderId="0" xfId="42" applyNumberFormat="1" applyFont="1" applyBorder="1" applyAlignment="1">
      <alignment/>
    </xf>
    <xf numFmtId="178" fontId="10" fillId="0" borderId="17" xfId="42" applyNumberFormat="1" applyFont="1" applyBorder="1" applyAlignment="1">
      <alignment/>
    </xf>
    <xf numFmtId="178" fontId="10" fillId="0" borderId="17" xfId="42" applyNumberFormat="1" applyFont="1" applyBorder="1" applyAlignment="1">
      <alignment horizontal="left"/>
    </xf>
    <xf numFmtId="178" fontId="109" fillId="0" borderId="0" xfId="42" applyNumberFormat="1" applyFont="1" applyAlignment="1">
      <alignment horizontal="center" vertical="center"/>
    </xf>
    <xf numFmtId="178" fontId="108" fillId="0" borderId="53" xfId="42" applyNumberFormat="1" applyFont="1" applyBorder="1" applyAlignment="1">
      <alignment horizontal="center" vertical="center" wrapText="1"/>
    </xf>
    <xf numFmtId="178" fontId="108" fillId="0" borderId="35" xfId="42" applyNumberFormat="1" applyFont="1" applyBorder="1" applyAlignment="1">
      <alignment horizontal="center" vertical="center" wrapText="1"/>
    </xf>
    <xf numFmtId="178" fontId="106" fillId="0" borderId="55" xfId="42" applyNumberFormat="1" applyFont="1" applyBorder="1" applyAlignment="1">
      <alignment/>
    </xf>
    <xf numFmtId="178" fontId="106" fillId="0" borderId="39" xfId="42" applyNumberFormat="1" applyFont="1" applyBorder="1" applyAlignment="1">
      <alignment/>
    </xf>
    <xf numFmtId="178" fontId="106" fillId="0" borderId="24" xfId="42" applyNumberFormat="1" applyFont="1" applyBorder="1" applyAlignment="1">
      <alignment/>
    </xf>
    <xf numFmtId="178" fontId="106" fillId="0" borderId="12" xfId="42" applyNumberFormat="1" applyFont="1" applyBorder="1" applyAlignment="1">
      <alignment/>
    </xf>
    <xf numFmtId="178" fontId="106" fillId="0" borderId="65" xfId="42" applyNumberFormat="1" applyFont="1" applyBorder="1" applyAlignment="1">
      <alignment/>
    </xf>
    <xf numFmtId="0" fontId="3" fillId="0" borderId="17" xfId="59" applyFont="1" applyBorder="1">
      <alignment/>
      <protection/>
    </xf>
    <xf numFmtId="178" fontId="0" fillId="0" borderId="0" xfId="42" applyNumberFormat="1" applyFont="1" applyAlignment="1">
      <alignment/>
    </xf>
    <xf numFmtId="178" fontId="2" fillId="0" borderId="66" xfId="42" applyNumberFormat="1" applyFont="1" applyBorder="1" applyAlignment="1">
      <alignment horizontal="center" vertical="center" wrapText="1"/>
    </xf>
    <xf numFmtId="178" fontId="2" fillId="0" borderId="67" xfId="42" applyNumberFormat="1" applyFont="1" applyBorder="1" applyAlignment="1">
      <alignment horizontal="center" vertical="center" wrapText="1"/>
    </xf>
    <xf numFmtId="178" fontId="2" fillId="0" borderId="68" xfId="42" applyNumberFormat="1" applyFont="1" applyBorder="1" applyAlignment="1">
      <alignment horizontal="center"/>
    </xf>
    <xf numFmtId="178" fontId="106" fillId="0" borderId="69" xfId="42" applyNumberFormat="1" applyFont="1" applyBorder="1" applyAlignment="1">
      <alignment horizontal="center"/>
    </xf>
    <xf numFmtId="178" fontId="0" fillId="0" borderId="11" xfId="42" applyNumberFormat="1" applyFont="1" applyBorder="1" applyAlignment="1">
      <alignment/>
    </xf>
    <xf numFmtId="178" fontId="106" fillId="0" borderId="0" xfId="42" applyNumberFormat="1" applyFont="1" applyBorder="1" applyAlignment="1">
      <alignment horizontal="center"/>
    </xf>
    <xf numFmtId="178" fontId="3" fillId="0" borderId="0" xfId="42" applyNumberFormat="1" applyFont="1" applyBorder="1" applyAlignment="1">
      <alignment horizontal="center"/>
    </xf>
    <xf numFmtId="178" fontId="2" fillId="0" borderId="12" xfId="42" applyNumberFormat="1" applyFont="1" applyBorder="1" applyAlignment="1">
      <alignment horizontal="center"/>
    </xf>
    <xf numFmtId="178" fontId="2" fillId="0" borderId="27" xfId="42" applyNumberFormat="1" applyFont="1" applyBorder="1" applyAlignment="1">
      <alignment/>
    </xf>
    <xf numFmtId="178" fontId="107" fillId="0" borderId="0" xfId="42" applyNumberFormat="1" applyFont="1" applyAlignment="1">
      <alignment/>
    </xf>
    <xf numFmtId="178" fontId="106" fillId="0" borderId="19" xfId="42" applyNumberFormat="1" applyFont="1" applyBorder="1" applyAlignment="1">
      <alignment horizontal="center"/>
    </xf>
    <xf numFmtId="178" fontId="3" fillId="0" borderId="19" xfId="42" applyNumberFormat="1" applyFont="1" applyBorder="1" applyAlignment="1">
      <alignment horizontal="center"/>
    </xf>
    <xf numFmtId="178" fontId="3" fillId="0" borderId="19" xfId="42" applyNumberFormat="1" applyFont="1" applyBorder="1" applyAlignment="1">
      <alignment horizontal="left"/>
    </xf>
    <xf numFmtId="178" fontId="2" fillId="0" borderId="57" xfId="42" applyNumberFormat="1" applyFont="1" applyBorder="1" applyAlignment="1">
      <alignment horizontal="center"/>
    </xf>
    <xf numFmtId="178" fontId="2" fillId="0" borderId="70" xfId="42" applyNumberFormat="1" applyFont="1" applyBorder="1" applyAlignment="1">
      <alignment horizontal="center" vertical="center" wrapText="1"/>
    </xf>
    <xf numFmtId="178" fontId="2" fillId="0" borderId="60" xfId="42" applyNumberFormat="1" applyFont="1" applyBorder="1" applyAlignment="1">
      <alignment horizontal="center"/>
    </xf>
    <xf numFmtId="178" fontId="107" fillId="0" borderId="19" xfId="42" applyNumberFormat="1" applyFont="1" applyBorder="1" applyAlignment="1">
      <alignment/>
    </xf>
    <xf numFmtId="178" fontId="106" fillId="0" borderId="19" xfId="42" applyNumberFormat="1" applyFont="1" applyBorder="1" applyAlignment="1">
      <alignment/>
    </xf>
    <xf numFmtId="178" fontId="2" fillId="0" borderId="56" xfId="42" applyNumberFormat="1" applyFont="1" applyBorder="1" applyAlignment="1">
      <alignment/>
    </xf>
    <xf numFmtId="178" fontId="106" fillId="0" borderId="19" xfId="42" applyNumberFormat="1" applyFont="1" applyFill="1" applyBorder="1" applyAlignment="1">
      <alignment/>
    </xf>
    <xf numFmtId="178" fontId="2" fillId="0" borderId="29" xfId="42" applyNumberFormat="1" applyFont="1" applyBorder="1" applyAlignment="1">
      <alignment/>
    </xf>
    <xf numFmtId="178" fontId="0" fillId="0" borderId="17" xfId="42" applyNumberFormat="1" applyFont="1" applyBorder="1" applyAlignment="1">
      <alignment/>
    </xf>
    <xf numFmtId="178" fontId="2" fillId="0" borderId="21" xfId="42" applyNumberFormat="1" applyFont="1" applyBorder="1" applyAlignment="1">
      <alignment/>
    </xf>
    <xf numFmtId="178" fontId="107" fillId="0" borderId="0" xfId="42" applyNumberFormat="1" applyFont="1" applyFill="1" applyAlignment="1">
      <alignment/>
    </xf>
    <xf numFmtId="178" fontId="110" fillId="0" borderId="0" xfId="42" applyNumberFormat="1" applyFont="1" applyFill="1" applyAlignment="1">
      <alignment/>
    </xf>
    <xf numFmtId="178" fontId="2" fillId="0" borderId="19" xfId="42" applyNumberFormat="1" applyFont="1" applyFill="1" applyBorder="1" applyAlignment="1">
      <alignment horizontal="center" vertical="center" wrapText="1"/>
    </xf>
    <xf numFmtId="178" fontId="2" fillId="0" borderId="0" xfId="42" applyNumberFormat="1" applyFont="1" applyFill="1" applyBorder="1" applyAlignment="1">
      <alignment horizontal="center" vertical="center" wrapText="1"/>
    </xf>
    <xf numFmtId="178" fontId="2" fillId="0" borderId="46" xfId="42" applyNumberFormat="1" applyFont="1" applyFill="1" applyBorder="1" applyAlignment="1">
      <alignment horizontal="center"/>
    </xf>
    <xf numFmtId="178" fontId="2" fillId="0" borderId="12" xfId="42" applyNumberFormat="1" applyFont="1" applyFill="1" applyBorder="1" applyAlignment="1">
      <alignment horizontal="center"/>
    </xf>
    <xf numFmtId="178" fontId="107" fillId="0" borderId="49" xfId="42" applyNumberFormat="1" applyFont="1" applyFill="1" applyBorder="1" applyAlignment="1">
      <alignment horizontal="center"/>
    </xf>
    <xf numFmtId="178" fontId="2" fillId="0" borderId="56" xfId="42" applyNumberFormat="1" applyFont="1" applyFill="1" applyBorder="1" applyAlignment="1">
      <alignment horizontal="center"/>
    </xf>
    <xf numFmtId="178" fontId="107" fillId="0" borderId="17" xfId="42" applyNumberFormat="1" applyFont="1" applyFill="1" applyBorder="1" applyAlignment="1">
      <alignment horizontal="center" vertical="center"/>
    </xf>
    <xf numFmtId="178" fontId="2" fillId="0" borderId="45" xfId="42" applyNumberFormat="1" applyFont="1" applyFill="1" applyBorder="1" applyAlignment="1">
      <alignment horizontal="left"/>
    </xf>
    <xf numFmtId="178" fontId="2" fillId="0" borderId="0" xfId="42" applyNumberFormat="1" applyFont="1" applyFill="1" applyBorder="1" applyAlignment="1">
      <alignment horizontal="left"/>
    </xf>
    <xf numFmtId="178" fontId="2" fillId="0" borderId="19" xfId="42" applyNumberFormat="1" applyFont="1" applyFill="1" applyBorder="1" applyAlignment="1">
      <alignment horizontal="left"/>
    </xf>
    <xf numFmtId="178" fontId="106" fillId="0" borderId="17" xfId="42" applyNumberFormat="1" applyFont="1" applyFill="1" applyBorder="1" applyAlignment="1">
      <alignment horizontal="center"/>
    </xf>
    <xf numFmtId="178" fontId="106" fillId="0" borderId="0" xfId="42" applyNumberFormat="1" applyFont="1" applyFill="1" applyBorder="1" applyAlignment="1">
      <alignment horizontal="center"/>
    </xf>
    <xf numFmtId="178" fontId="107" fillId="0" borderId="19" xfId="42" applyNumberFormat="1" applyFont="1" applyFill="1" applyBorder="1" applyAlignment="1">
      <alignment horizontal="center"/>
    </xf>
    <xf numFmtId="178" fontId="106" fillId="0" borderId="11" xfId="42" applyNumberFormat="1" applyFont="1" applyFill="1" applyBorder="1" applyAlignment="1">
      <alignment horizontal="center"/>
    </xf>
    <xf numFmtId="178" fontId="107" fillId="0" borderId="56" xfId="42" applyNumberFormat="1" applyFont="1" applyFill="1" applyBorder="1" applyAlignment="1">
      <alignment/>
    </xf>
    <xf numFmtId="178" fontId="106" fillId="0" borderId="0" xfId="42" applyNumberFormat="1" applyFont="1" applyFill="1" applyBorder="1" applyAlignment="1">
      <alignment/>
    </xf>
    <xf numFmtId="178" fontId="107" fillId="0" borderId="19" xfId="42" applyNumberFormat="1" applyFont="1" applyFill="1" applyBorder="1" applyAlignment="1">
      <alignment/>
    </xf>
    <xf numFmtId="178" fontId="106" fillId="0" borderId="17" xfId="42" applyNumberFormat="1" applyFont="1" applyFill="1" applyBorder="1" applyAlignment="1">
      <alignment/>
    </xf>
    <xf numFmtId="178" fontId="3" fillId="0" borderId="19" xfId="42" applyNumberFormat="1" applyFont="1" applyFill="1" applyBorder="1" applyAlignment="1">
      <alignment horizontal="center"/>
    </xf>
    <xf numFmtId="178" fontId="3" fillId="0" borderId="45" xfId="42" applyNumberFormat="1" applyFont="1" applyFill="1" applyBorder="1" applyAlignment="1">
      <alignment/>
    </xf>
    <xf numFmtId="178" fontId="3" fillId="0" borderId="0" xfId="42" applyNumberFormat="1" applyFont="1" applyFill="1" applyBorder="1" applyAlignment="1">
      <alignment/>
    </xf>
    <xf numFmtId="178" fontId="3" fillId="0" borderId="19" xfId="42" applyNumberFormat="1" applyFont="1" applyFill="1" applyBorder="1" applyAlignment="1">
      <alignment horizontal="left"/>
    </xf>
    <xf numFmtId="178" fontId="3" fillId="0" borderId="0" xfId="42" applyNumberFormat="1" applyFont="1" applyFill="1" applyBorder="1" applyAlignment="1">
      <alignment horizontal="center"/>
    </xf>
    <xf numFmtId="178" fontId="106" fillId="0" borderId="11" xfId="42" applyNumberFormat="1" applyFont="1" applyFill="1" applyBorder="1" applyAlignment="1">
      <alignment/>
    </xf>
    <xf numFmtId="178" fontId="106" fillId="0" borderId="71" xfId="42" applyNumberFormat="1" applyFont="1" applyFill="1" applyBorder="1" applyAlignment="1">
      <alignment/>
    </xf>
    <xf numFmtId="178" fontId="106" fillId="0" borderId="52" xfId="42" applyNumberFormat="1" applyFont="1" applyFill="1" applyBorder="1" applyAlignment="1">
      <alignment horizontal="center"/>
    </xf>
    <xf numFmtId="178" fontId="2" fillId="0" borderId="42" xfId="42" applyNumberFormat="1" applyFont="1" applyFill="1" applyBorder="1" applyAlignment="1">
      <alignment horizontal="right"/>
    </xf>
    <xf numFmtId="178" fontId="2" fillId="0" borderId="27" xfId="42" applyNumberFormat="1" applyFont="1" applyFill="1" applyBorder="1" applyAlignment="1">
      <alignment/>
    </xf>
    <xf numFmtId="178" fontId="2" fillId="0" borderId="42" xfId="42" applyNumberFormat="1" applyFont="1" applyFill="1" applyBorder="1" applyAlignment="1">
      <alignment/>
    </xf>
    <xf numFmtId="178" fontId="107" fillId="0" borderId="27" xfId="42" applyNumberFormat="1" applyFont="1" applyFill="1" applyBorder="1" applyAlignment="1">
      <alignment horizontal="center"/>
    </xf>
    <xf numFmtId="178" fontId="2" fillId="0" borderId="19" xfId="42" applyNumberFormat="1" applyFont="1" applyFill="1" applyBorder="1" applyAlignment="1">
      <alignment horizontal="center"/>
    </xf>
    <xf numFmtId="178" fontId="2" fillId="0" borderId="56" xfId="42" applyNumberFormat="1" applyFont="1" applyFill="1" applyBorder="1" applyAlignment="1">
      <alignment/>
    </xf>
    <xf numFmtId="178" fontId="3" fillId="0" borderId="19" xfId="42" applyNumberFormat="1" applyFont="1" applyFill="1" applyBorder="1" applyAlignment="1">
      <alignment/>
    </xf>
    <xf numFmtId="178" fontId="113" fillId="0" borderId="32" xfId="42" applyNumberFormat="1" applyFont="1" applyFill="1" applyBorder="1" applyAlignment="1">
      <alignment vertical="center"/>
    </xf>
    <xf numFmtId="178" fontId="113" fillId="0" borderId="57" xfId="42" applyNumberFormat="1" applyFont="1" applyFill="1" applyBorder="1" applyAlignment="1">
      <alignment vertical="center"/>
    </xf>
    <xf numFmtId="178" fontId="107" fillId="0" borderId="44" xfId="42" applyNumberFormat="1" applyFont="1" applyFill="1" applyBorder="1" applyAlignment="1">
      <alignment/>
    </xf>
    <xf numFmtId="178" fontId="107" fillId="0" borderId="72" xfId="42" applyNumberFormat="1" applyFont="1" applyFill="1" applyBorder="1" applyAlignment="1">
      <alignment/>
    </xf>
    <xf numFmtId="178" fontId="107" fillId="0" borderId="41" xfId="42" applyNumberFormat="1" applyFont="1" applyFill="1" applyBorder="1" applyAlignment="1">
      <alignment/>
    </xf>
    <xf numFmtId="178" fontId="114" fillId="0" borderId="0" xfId="42" applyNumberFormat="1" applyFont="1" applyFill="1" applyAlignment="1">
      <alignment horizontal="center"/>
    </xf>
    <xf numFmtId="178" fontId="106" fillId="0" borderId="73" xfId="42" applyNumberFormat="1" applyFont="1" applyBorder="1" applyAlignment="1">
      <alignment/>
    </xf>
    <xf numFmtId="178" fontId="2" fillId="0" borderId="27" xfId="42" applyNumberFormat="1" applyFont="1" applyBorder="1" applyAlignment="1">
      <alignment horizontal="left"/>
    </xf>
    <xf numFmtId="178" fontId="120" fillId="0" borderId="0" xfId="42" applyNumberFormat="1" applyFont="1" applyAlignment="1">
      <alignment horizontal="center"/>
    </xf>
    <xf numFmtId="178" fontId="116" fillId="6" borderId="0" xfId="42" applyNumberFormat="1" applyFont="1" applyFill="1" applyAlignment="1">
      <alignment horizontal="center"/>
    </xf>
    <xf numFmtId="178" fontId="112" fillId="0" borderId="0" xfId="42" applyNumberFormat="1" applyFont="1" applyAlignment="1">
      <alignment horizontal="center"/>
    </xf>
    <xf numFmtId="178" fontId="2" fillId="0" borderId="73" xfId="42" applyNumberFormat="1" applyFont="1" applyBorder="1" applyAlignment="1">
      <alignment horizontal="left"/>
    </xf>
    <xf numFmtId="178" fontId="116" fillId="0" borderId="17" xfId="42" applyNumberFormat="1" applyFont="1" applyBorder="1" applyAlignment="1">
      <alignment horizontal="left"/>
    </xf>
    <xf numFmtId="178" fontId="8" fillId="0" borderId="12" xfId="42" applyNumberFormat="1" applyFont="1" applyBorder="1" applyAlignment="1">
      <alignment horizontal="center" vertical="center" wrapText="1"/>
    </xf>
    <xf numFmtId="178" fontId="108" fillId="0" borderId="26" xfId="42" applyNumberFormat="1" applyFont="1" applyBorder="1" applyAlignment="1">
      <alignment horizontal="center" vertical="center" wrapText="1"/>
    </xf>
    <xf numFmtId="178" fontId="106" fillId="0" borderId="0" xfId="42" applyNumberFormat="1" applyFont="1" applyAlignment="1">
      <alignment/>
    </xf>
    <xf numFmtId="178" fontId="106" fillId="0" borderId="0" xfId="42" applyNumberFormat="1" applyFont="1" applyAlignment="1">
      <alignment wrapText="1"/>
    </xf>
    <xf numFmtId="178" fontId="106" fillId="0" borderId="74" xfId="42" applyNumberFormat="1" applyFont="1" applyBorder="1" applyAlignment="1">
      <alignment/>
    </xf>
    <xf numFmtId="178" fontId="106" fillId="0" borderId="75" xfId="42" applyNumberFormat="1" applyFont="1" applyBorder="1" applyAlignment="1">
      <alignment/>
    </xf>
    <xf numFmtId="178" fontId="106" fillId="0" borderId="76" xfId="42" applyNumberFormat="1" applyFont="1" applyBorder="1" applyAlignment="1">
      <alignment/>
    </xf>
    <xf numFmtId="178" fontId="106" fillId="0" borderId="71" xfId="42" applyNumberFormat="1" applyFont="1" applyBorder="1" applyAlignment="1">
      <alignment/>
    </xf>
    <xf numFmtId="0" fontId="106" fillId="0" borderId="61" xfId="0" applyFont="1" applyBorder="1" applyAlignment="1">
      <alignment vertical="center"/>
    </xf>
    <xf numFmtId="0" fontId="106" fillId="0" borderId="0" xfId="0" applyFont="1" applyAlignment="1">
      <alignment vertical="center"/>
    </xf>
    <xf numFmtId="0" fontId="106" fillId="0" borderId="61" xfId="0" applyFont="1" applyBorder="1" applyAlignment="1">
      <alignment vertical="center" wrapText="1"/>
    </xf>
    <xf numFmtId="178" fontId="106" fillId="0" borderId="61" xfId="42" applyNumberFormat="1" applyFont="1" applyBorder="1" applyAlignment="1">
      <alignment vertical="center" wrapText="1"/>
    </xf>
    <xf numFmtId="178" fontId="8" fillId="0" borderId="49" xfId="42" applyNumberFormat="1" applyFont="1" applyBorder="1" applyAlignment="1">
      <alignment vertical="center" wrapText="1"/>
    </xf>
    <xf numFmtId="178" fontId="106" fillId="0" borderId="58" xfId="42" applyNumberFormat="1" applyFont="1" applyBorder="1" applyAlignment="1">
      <alignment/>
    </xf>
    <xf numFmtId="178" fontId="106" fillId="0" borderId="77" xfId="42" applyNumberFormat="1" applyFont="1" applyBorder="1" applyAlignment="1">
      <alignment/>
    </xf>
    <xf numFmtId="178" fontId="11" fillId="0" borderId="17" xfId="42" applyNumberFormat="1" applyFont="1" applyBorder="1" applyAlignment="1">
      <alignment horizontal="left"/>
    </xf>
    <xf numFmtId="178" fontId="8" fillId="0" borderId="56" xfId="42" applyNumberFormat="1" applyFont="1" applyBorder="1" applyAlignment="1">
      <alignment horizontal="center" vertical="center" wrapText="1"/>
    </xf>
    <xf numFmtId="178" fontId="2" fillId="0" borderId="56" xfId="42" applyNumberFormat="1" applyFont="1" applyBorder="1" applyAlignment="1">
      <alignment horizontal="left"/>
    </xf>
    <xf numFmtId="178" fontId="110" fillId="0" borderId="0" xfId="42" applyNumberFormat="1" applyFont="1" applyAlignment="1">
      <alignment/>
    </xf>
    <xf numFmtId="178" fontId="107" fillId="0" borderId="0" xfId="42" applyNumberFormat="1" applyFont="1" applyAlignment="1">
      <alignment horizontal="center"/>
    </xf>
    <xf numFmtId="0" fontId="107" fillId="0" borderId="59" xfId="0" applyFont="1" applyBorder="1" applyAlignment="1">
      <alignment vertical="center"/>
    </xf>
    <xf numFmtId="178" fontId="106" fillId="0" borderId="0" xfId="42" applyNumberFormat="1" applyFont="1" applyAlignment="1">
      <alignment horizontal="center"/>
    </xf>
    <xf numFmtId="178" fontId="107" fillId="0" borderId="0" xfId="42" applyNumberFormat="1" applyFont="1" applyAlignment="1">
      <alignment horizontal="center"/>
    </xf>
    <xf numFmtId="178" fontId="107" fillId="0" borderId="56" xfId="42" applyNumberFormat="1" applyFont="1" applyFill="1" applyBorder="1" applyAlignment="1">
      <alignment horizontal="center"/>
    </xf>
    <xf numFmtId="178" fontId="120" fillId="0" borderId="0" xfId="42" applyNumberFormat="1" applyFont="1" applyAlignment="1">
      <alignment horizontal="center"/>
    </xf>
    <xf numFmtId="178" fontId="116" fillId="0" borderId="0" xfId="42" applyNumberFormat="1" applyFont="1" applyAlignment="1">
      <alignment horizontal="center"/>
    </xf>
    <xf numFmtId="0" fontId="107" fillId="0" borderId="0" xfId="0" applyFont="1" applyFill="1" applyBorder="1" applyAlignment="1">
      <alignment/>
    </xf>
    <xf numFmtId="178" fontId="106" fillId="0" borderId="11" xfId="42" applyNumberFormat="1" applyFont="1" applyBorder="1" applyAlignment="1">
      <alignment/>
    </xf>
    <xf numFmtId="178" fontId="106" fillId="0" borderId="78" xfId="42" applyNumberFormat="1" applyFont="1" applyBorder="1" applyAlignment="1">
      <alignment/>
    </xf>
    <xf numFmtId="178" fontId="106" fillId="0" borderId="79" xfId="42" applyNumberFormat="1" applyFont="1" applyBorder="1" applyAlignment="1">
      <alignment/>
    </xf>
    <xf numFmtId="178" fontId="106" fillId="0" borderId="80" xfId="42" applyNumberFormat="1" applyFont="1" applyBorder="1" applyAlignment="1">
      <alignment/>
    </xf>
    <xf numFmtId="178" fontId="106" fillId="0" borderId="81" xfId="42" applyNumberFormat="1" applyFont="1" applyBorder="1" applyAlignment="1">
      <alignment/>
    </xf>
    <xf numFmtId="178" fontId="106" fillId="0" borderId="82" xfId="42" applyNumberFormat="1" applyFont="1" applyBorder="1" applyAlignment="1">
      <alignment/>
    </xf>
    <xf numFmtId="178" fontId="11" fillId="0" borderId="0" xfId="42" applyNumberFormat="1" applyFont="1" applyBorder="1" applyAlignment="1">
      <alignment horizontal="left"/>
    </xf>
    <xf numFmtId="178" fontId="8" fillId="0" borderId="32" xfId="42" applyNumberFormat="1" applyFont="1" applyBorder="1" applyAlignment="1">
      <alignment horizontal="center" vertical="center" wrapText="1"/>
    </xf>
    <xf numFmtId="178" fontId="8" fillId="0" borderId="72" xfId="42" applyNumberFormat="1" applyFont="1" applyBorder="1" applyAlignment="1">
      <alignment horizontal="center" vertical="center" wrapText="1"/>
    </xf>
    <xf numFmtId="178" fontId="8" fillId="0" borderId="72" xfId="42" applyNumberFormat="1" applyFont="1" applyBorder="1" applyAlignment="1">
      <alignment vertical="center" wrapText="1"/>
    </xf>
    <xf numFmtId="178" fontId="107" fillId="0" borderId="0" xfId="42" applyNumberFormat="1" applyFont="1" applyBorder="1" applyAlignment="1">
      <alignment horizontal="center"/>
    </xf>
    <xf numFmtId="178" fontId="8" fillId="0" borderId="83" xfId="42" applyNumberFormat="1" applyFont="1" applyBorder="1" applyAlignment="1">
      <alignment horizontal="center" vertical="center" wrapText="1"/>
    </xf>
    <xf numFmtId="178" fontId="8" fillId="0" borderId="84" xfId="42" applyNumberFormat="1" applyFont="1" applyBorder="1" applyAlignment="1">
      <alignment horizontal="center" vertical="center" wrapText="1"/>
    </xf>
    <xf numFmtId="178" fontId="8" fillId="0" borderId="84" xfId="42" applyNumberFormat="1" applyFont="1" applyBorder="1" applyAlignment="1">
      <alignment vertical="center" wrapText="1"/>
    </xf>
    <xf numFmtId="178" fontId="108" fillId="0" borderId="85" xfId="42" applyNumberFormat="1" applyFont="1" applyBorder="1" applyAlignment="1">
      <alignment horizontal="center" vertical="center" wrapText="1"/>
    </xf>
    <xf numFmtId="178" fontId="108" fillId="0" borderId="28" xfId="42" applyNumberFormat="1" applyFont="1" applyBorder="1" applyAlignment="1">
      <alignment horizontal="center" vertical="center" wrapText="1"/>
    </xf>
    <xf numFmtId="178" fontId="2" fillId="0" borderId="18" xfId="42" applyNumberFormat="1" applyFont="1" applyBorder="1" applyAlignment="1">
      <alignment horizontal="left"/>
    </xf>
    <xf numFmtId="178" fontId="106" fillId="0" borderId="11" xfId="42" applyNumberFormat="1" applyFont="1" applyFill="1" applyBorder="1" applyAlignment="1">
      <alignment/>
    </xf>
    <xf numFmtId="178" fontId="107" fillId="0" borderId="42" xfId="42" applyNumberFormat="1" applyFont="1" applyFill="1" applyBorder="1" applyAlignment="1">
      <alignment/>
    </xf>
    <xf numFmtId="178" fontId="107" fillId="0" borderId="27" xfId="42" applyNumberFormat="1" applyFont="1" applyFill="1" applyBorder="1" applyAlignment="1">
      <alignment/>
    </xf>
    <xf numFmtId="178" fontId="107" fillId="0" borderId="43" xfId="42" applyNumberFormat="1" applyFont="1" applyFill="1" applyBorder="1" applyAlignment="1">
      <alignment/>
    </xf>
    <xf numFmtId="178" fontId="2" fillId="0" borderId="27" xfId="42" applyNumberFormat="1" applyFont="1" applyFill="1" applyBorder="1" applyAlignment="1">
      <alignment horizontal="center"/>
    </xf>
    <xf numFmtId="178" fontId="2" fillId="0" borderId="45" xfId="42" applyNumberFormat="1" applyFont="1" applyFill="1" applyBorder="1" applyAlignment="1">
      <alignment/>
    </xf>
    <xf numFmtId="178" fontId="2" fillId="0" borderId="0" xfId="42" applyNumberFormat="1" applyFont="1" applyFill="1" applyBorder="1" applyAlignment="1">
      <alignment/>
    </xf>
    <xf numFmtId="178" fontId="107" fillId="0" borderId="40" xfId="42" applyNumberFormat="1" applyFont="1" applyFill="1" applyBorder="1" applyAlignment="1">
      <alignment horizontal="center"/>
    </xf>
    <xf numFmtId="178" fontId="2" fillId="0" borderId="0" xfId="42" applyNumberFormat="1" applyFont="1" applyFill="1" applyBorder="1" applyAlignment="1">
      <alignment horizontal="center"/>
    </xf>
    <xf numFmtId="178" fontId="108" fillId="0" borderId="31" xfId="42" applyNumberFormat="1" applyFont="1" applyBorder="1" applyAlignment="1">
      <alignment horizontal="center" vertical="center" wrapText="1"/>
    </xf>
    <xf numFmtId="178" fontId="108" fillId="0" borderId="35" xfId="42" applyNumberFormat="1" applyFont="1" applyFill="1" applyBorder="1" applyAlignment="1">
      <alignment horizontal="center" vertical="center" wrapText="1"/>
    </xf>
    <xf numFmtId="178" fontId="107" fillId="0" borderId="26" xfId="42" applyNumberFormat="1" applyFont="1" applyBorder="1" applyAlignment="1">
      <alignment/>
    </xf>
    <xf numFmtId="178" fontId="8" fillId="0" borderId="86" xfId="42" applyNumberFormat="1" applyFont="1" applyBorder="1" applyAlignment="1">
      <alignment vertical="center"/>
    </xf>
    <xf numFmtId="178" fontId="8" fillId="0" borderId="66" xfId="42" applyNumberFormat="1" applyFont="1" applyBorder="1" applyAlignment="1">
      <alignment vertical="center"/>
    </xf>
    <xf numFmtId="178" fontId="108" fillId="0" borderId="67" xfId="42" applyNumberFormat="1" applyFont="1" applyBorder="1" applyAlignment="1">
      <alignment horizontal="center" vertical="center" wrapText="1"/>
    </xf>
    <xf numFmtId="0" fontId="104" fillId="0" borderId="0" xfId="0" applyFont="1" applyAlignment="1">
      <alignment/>
    </xf>
    <xf numFmtId="178" fontId="106" fillId="0" borderId="0" xfId="42" applyNumberFormat="1" applyFont="1" applyAlignment="1">
      <alignment vertical="center"/>
    </xf>
    <xf numFmtId="178" fontId="121" fillId="0" borderId="0" xfId="42" applyNumberFormat="1" applyFont="1" applyAlignment="1">
      <alignment wrapText="1"/>
    </xf>
    <xf numFmtId="178" fontId="107" fillId="0" borderId="45" xfId="42" applyNumberFormat="1" applyFont="1" applyBorder="1" applyAlignment="1">
      <alignment/>
    </xf>
    <xf numFmtId="178" fontId="107" fillId="0" borderId="40" xfId="42" applyNumberFormat="1" applyFont="1" applyBorder="1" applyAlignment="1">
      <alignment/>
    </xf>
    <xf numFmtId="178" fontId="107" fillId="0" borderId="16" xfId="42" applyNumberFormat="1" applyFont="1" applyBorder="1" applyAlignment="1">
      <alignment/>
    </xf>
    <xf numFmtId="178" fontId="107" fillId="0" borderId="20" xfId="42" applyNumberFormat="1" applyFont="1" applyBorder="1" applyAlignment="1">
      <alignment/>
    </xf>
    <xf numFmtId="178" fontId="107" fillId="0" borderId="0" xfId="42" applyNumberFormat="1" applyFont="1" applyBorder="1" applyAlignment="1">
      <alignment horizontal="left" wrapText="1"/>
    </xf>
    <xf numFmtId="178" fontId="2" fillId="0" borderId="87" xfId="42" applyNumberFormat="1" applyFont="1" applyBorder="1" applyAlignment="1">
      <alignment horizontal="left"/>
    </xf>
    <xf numFmtId="178" fontId="107" fillId="0" borderId="88" xfId="42" applyNumberFormat="1" applyFont="1" applyBorder="1" applyAlignment="1">
      <alignment/>
    </xf>
    <xf numFmtId="178" fontId="107" fillId="0" borderId="89" xfId="42" applyNumberFormat="1" applyFont="1" applyBorder="1" applyAlignment="1">
      <alignment/>
    </xf>
    <xf numFmtId="178" fontId="107" fillId="0" borderId="90" xfId="42" applyNumberFormat="1" applyFont="1" applyBorder="1" applyAlignment="1">
      <alignment/>
    </xf>
    <xf numFmtId="178" fontId="106" fillId="0" borderId="88" xfId="42" applyNumberFormat="1" applyFont="1" applyBorder="1" applyAlignment="1">
      <alignment/>
    </xf>
    <xf numFmtId="178" fontId="106" fillId="0" borderId="89" xfId="42" applyNumberFormat="1" applyFont="1" applyBorder="1" applyAlignment="1">
      <alignment/>
    </xf>
    <xf numFmtId="178" fontId="106" fillId="0" borderId="90" xfId="42" applyNumberFormat="1" applyFont="1" applyBorder="1" applyAlignment="1">
      <alignment/>
    </xf>
    <xf numFmtId="0" fontId="106" fillId="0" borderId="91" xfId="0" applyFont="1" applyBorder="1" applyAlignment="1">
      <alignment/>
    </xf>
    <xf numFmtId="0" fontId="106" fillId="0" borderId="92" xfId="0" applyFont="1" applyBorder="1" applyAlignment="1">
      <alignment horizontal="center"/>
    </xf>
    <xf numFmtId="0" fontId="107" fillId="0" borderId="93" xfId="0" applyFont="1" applyBorder="1" applyAlignment="1">
      <alignment/>
    </xf>
    <xf numFmtId="0" fontId="106" fillId="0" borderId="38" xfId="0" applyFont="1" applyBorder="1" applyAlignment="1">
      <alignment/>
    </xf>
    <xf numFmtId="0" fontId="106" fillId="0" borderId="12" xfId="0" applyFont="1" applyBorder="1" applyAlignment="1">
      <alignment/>
    </xf>
    <xf numFmtId="178" fontId="112" fillId="0" borderId="0" xfId="42" applyNumberFormat="1" applyFont="1" applyAlignment="1">
      <alignment horizontal="center"/>
    </xf>
    <xf numFmtId="178" fontId="116" fillId="6" borderId="12" xfId="42" applyNumberFormat="1" applyFont="1" applyFill="1" applyBorder="1" applyAlignment="1">
      <alignment/>
    </xf>
    <xf numFmtId="0" fontId="107" fillId="0" borderId="32" xfId="0" applyFont="1" applyBorder="1" applyAlignment="1">
      <alignment vertical="center"/>
    </xf>
    <xf numFmtId="0" fontId="107" fillId="0" borderId="35" xfId="0" applyFont="1" applyBorder="1" applyAlignment="1">
      <alignment vertical="center"/>
    </xf>
    <xf numFmtId="0" fontId="107" fillId="0" borderId="25" xfId="0" applyFont="1" applyBorder="1" applyAlignment="1">
      <alignment vertical="center"/>
    </xf>
    <xf numFmtId="178" fontId="116" fillId="6" borderId="0" xfId="42" applyNumberFormat="1" applyFont="1" applyFill="1" applyAlignment="1">
      <alignment horizontal="left"/>
    </xf>
    <xf numFmtId="178" fontId="115" fillId="0" borderId="0" xfId="42" applyNumberFormat="1" applyFont="1" applyFill="1" applyAlignment="1">
      <alignment/>
    </xf>
    <xf numFmtId="178" fontId="106" fillId="0" borderId="0" xfId="42" applyNumberFormat="1" applyFont="1" applyBorder="1" applyAlignment="1">
      <alignment horizontal="left" wrapText="1"/>
    </xf>
    <xf numFmtId="0" fontId="107" fillId="0" borderId="94" xfId="0" applyFont="1" applyBorder="1" applyAlignment="1">
      <alignment vertical="center"/>
    </xf>
    <xf numFmtId="0" fontId="106" fillId="0" borderId="77" xfId="0" applyFont="1" applyBorder="1" applyAlignment="1">
      <alignment vertical="center" wrapText="1"/>
    </xf>
    <xf numFmtId="0" fontId="106" fillId="0" borderId="26" xfId="0" applyFont="1" applyBorder="1" applyAlignment="1">
      <alignment vertical="center" wrapText="1"/>
    </xf>
    <xf numFmtId="178" fontId="8" fillId="0" borderId="56" xfId="42" applyNumberFormat="1" applyFont="1" applyBorder="1" applyAlignment="1">
      <alignment horizontal="center" wrapText="1"/>
    </xf>
    <xf numFmtId="178" fontId="8" fillId="0" borderId="29" xfId="42" applyNumberFormat="1" applyFont="1" applyBorder="1" applyAlignment="1">
      <alignment horizontal="center" vertical="center" wrapText="1"/>
    </xf>
    <xf numFmtId="178" fontId="106" fillId="0" borderId="95" xfId="42" applyNumberFormat="1" applyFont="1" applyBorder="1" applyAlignment="1">
      <alignment/>
    </xf>
    <xf numFmtId="178" fontId="106" fillId="0" borderId="96" xfId="42" applyNumberFormat="1" applyFont="1" applyBorder="1" applyAlignment="1">
      <alignment/>
    </xf>
    <xf numFmtId="178" fontId="2" fillId="0" borderId="22" xfId="42" applyNumberFormat="1" applyFont="1" applyBorder="1" applyAlignment="1">
      <alignment horizontal="left"/>
    </xf>
    <xf numFmtId="178" fontId="122" fillId="0" borderId="0" xfId="42" applyNumberFormat="1" applyFont="1" applyFill="1" applyAlignment="1">
      <alignment/>
    </xf>
    <xf numFmtId="178" fontId="118" fillId="0" borderId="0" xfId="42" applyNumberFormat="1" applyFont="1" applyFill="1" applyAlignment="1">
      <alignment/>
    </xf>
    <xf numFmtId="178" fontId="110" fillId="0" borderId="0" xfId="42" applyNumberFormat="1" applyFont="1" applyAlignment="1">
      <alignment/>
    </xf>
    <xf numFmtId="0" fontId="2" fillId="0" borderId="17" xfId="59" applyFont="1" applyBorder="1" applyAlignment="1">
      <alignment horizontal="left"/>
      <protection/>
    </xf>
    <xf numFmtId="178" fontId="2" fillId="0" borderId="26" xfId="42" applyNumberFormat="1" applyFont="1" applyBorder="1" applyAlignment="1">
      <alignment horizontal="left"/>
    </xf>
    <xf numFmtId="178" fontId="108" fillId="0" borderId="97" xfId="42" applyNumberFormat="1" applyFont="1" applyBorder="1" applyAlignment="1">
      <alignment horizontal="center" vertical="center" wrapText="1"/>
    </xf>
    <xf numFmtId="178" fontId="108" fillId="0" borderId="63" xfId="42" applyNumberFormat="1" applyFont="1" applyBorder="1" applyAlignment="1">
      <alignment horizontal="center" vertical="center" wrapText="1"/>
    </xf>
    <xf numFmtId="178" fontId="108" fillId="0" borderId="75" xfId="42" applyNumberFormat="1" applyFont="1" applyBorder="1" applyAlignment="1">
      <alignment horizontal="center" vertical="center" wrapText="1"/>
    </xf>
    <xf numFmtId="0" fontId="106" fillId="0" borderId="98" xfId="0" applyFont="1" applyBorder="1" applyAlignment="1">
      <alignment/>
    </xf>
    <xf numFmtId="0" fontId="106" fillId="0" borderId="99" xfId="0" applyFont="1" applyBorder="1" applyAlignment="1">
      <alignment horizontal="center"/>
    </xf>
    <xf numFmtId="0" fontId="106" fillId="0" borderId="100" xfId="0" applyFont="1" applyBorder="1" applyAlignment="1">
      <alignment/>
    </xf>
    <xf numFmtId="0" fontId="106" fillId="0" borderId="38" xfId="0" applyFont="1" applyBorder="1" applyAlignment="1">
      <alignment horizontal="center"/>
    </xf>
    <xf numFmtId="0" fontId="106" fillId="0" borderId="57" xfId="0" applyFont="1" applyBorder="1" applyAlignment="1">
      <alignment/>
    </xf>
    <xf numFmtId="178" fontId="120" fillId="0" borderId="0" xfId="42" applyNumberFormat="1" applyFont="1" applyAlignment="1">
      <alignment horizontal="center"/>
    </xf>
    <xf numFmtId="178" fontId="107" fillId="0" borderId="0" xfId="42" applyNumberFormat="1" applyFont="1" applyAlignment="1">
      <alignment horizontal="center"/>
    </xf>
    <xf numFmtId="0" fontId="123" fillId="0" borderId="0" xfId="0" applyFont="1" applyAlignment="1">
      <alignment horizontal="center"/>
    </xf>
    <xf numFmtId="178" fontId="10" fillId="0" borderId="58" xfId="42" applyNumberFormat="1" applyFont="1" applyBorder="1" applyAlignment="1">
      <alignment horizontal="center" vertical="center" wrapText="1"/>
    </xf>
    <xf numFmtId="178" fontId="8" fillId="0" borderId="18" xfId="42" applyNumberFormat="1" applyFont="1" applyBorder="1" applyAlignment="1">
      <alignment horizontal="center" vertical="center" wrapText="1"/>
    </xf>
    <xf numFmtId="0" fontId="123" fillId="0" borderId="0" xfId="0" applyFont="1" applyAlignment="1">
      <alignment/>
    </xf>
    <xf numFmtId="0" fontId="106" fillId="0" borderId="101" xfId="0" applyFont="1" applyBorder="1" applyAlignment="1">
      <alignment vertical="center" wrapText="1"/>
    </xf>
    <xf numFmtId="178" fontId="108" fillId="0" borderId="70" xfId="42" applyNumberFormat="1" applyFont="1" applyBorder="1" applyAlignment="1">
      <alignment horizontal="center" vertical="center" wrapText="1"/>
    </xf>
    <xf numFmtId="178" fontId="106" fillId="0" borderId="56" xfId="42" applyNumberFormat="1" applyFont="1" applyBorder="1" applyAlignment="1">
      <alignment/>
    </xf>
    <xf numFmtId="43" fontId="106" fillId="0" borderId="57" xfId="42" applyNumberFormat="1" applyFont="1" applyBorder="1" applyAlignment="1">
      <alignment/>
    </xf>
    <xf numFmtId="178" fontId="107" fillId="0" borderId="0" xfId="42" applyNumberFormat="1" applyFont="1" applyFill="1" applyBorder="1" applyAlignment="1">
      <alignment horizontal="center"/>
    </xf>
    <xf numFmtId="178" fontId="122" fillId="0" borderId="0" xfId="42" applyNumberFormat="1" applyFont="1" applyAlignment="1">
      <alignment horizontal="center"/>
    </xf>
    <xf numFmtId="0" fontId="2" fillId="0" borderId="0" xfId="59" applyFont="1" applyAlignment="1">
      <alignment horizontal="center"/>
      <protection/>
    </xf>
    <xf numFmtId="178" fontId="106" fillId="8" borderId="20" xfId="42" applyNumberFormat="1" applyFont="1" applyFill="1" applyBorder="1" applyAlignment="1">
      <alignment/>
    </xf>
    <xf numFmtId="178" fontId="106" fillId="8" borderId="19" xfId="42" applyNumberFormat="1" applyFont="1" applyFill="1" applyBorder="1" applyAlignment="1">
      <alignment/>
    </xf>
    <xf numFmtId="178" fontId="106" fillId="8" borderId="17" xfId="42" applyNumberFormat="1" applyFont="1" applyFill="1" applyBorder="1" applyAlignment="1">
      <alignment/>
    </xf>
    <xf numFmtId="178" fontId="106" fillId="8" borderId="10" xfId="42" applyNumberFormat="1" applyFont="1" applyFill="1" applyBorder="1" applyAlignment="1">
      <alignment/>
    </xf>
    <xf numFmtId="178" fontId="106" fillId="0" borderId="0" xfId="42" applyNumberFormat="1" applyFont="1" applyBorder="1" applyAlignment="1">
      <alignment horizontal="right"/>
    </xf>
    <xf numFmtId="178" fontId="106" fillId="0" borderId="0" xfId="42" applyNumberFormat="1" applyFont="1" applyAlignment="1">
      <alignment horizontal="right"/>
    </xf>
    <xf numFmtId="0" fontId="104" fillId="0" borderId="0" xfId="0" applyFont="1" applyAlignment="1">
      <alignment horizontal="right"/>
    </xf>
    <xf numFmtId="178" fontId="106" fillId="13" borderId="45" xfId="42" applyNumberFormat="1" applyFont="1" applyFill="1" applyBorder="1" applyAlignment="1">
      <alignment/>
    </xf>
    <xf numFmtId="178" fontId="107" fillId="0" borderId="0" xfId="42" applyNumberFormat="1" applyFont="1" applyAlignment="1">
      <alignment horizontal="center"/>
    </xf>
    <xf numFmtId="178" fontId="107" fillId="0" borderId="0" xfId="42" applyNumberFormat="1" applyFont="1" applyAlignment="1">
      <alignment horizontal="center"/>
    </xf>
    <xf numFmtId="178" fontId="112" fillId="0" borderId="0" xfId="42" applyNumberFormat="1" applyFont="1" applyAlignment="1">
      <alignment horizontal="left"/>
    </xf>
    <xf numFmtId="178" fontId="106" fillId="0" borderId="16" xfId="42" applyNumberFormat="1" applyFont="1" applyBorder="1" applyAlignment="1">
      <alignment/>
    </xf>
    <xf numFmtId="178" fontId="106" fillId="0" borderId="0" xfId="42" applyNumberFormat="1" applyFont="1" applyBorder="1" applyAlignment="1">
      <alignment/>
    </xf>
    <xf numFmtId="178" fontId="3" fillId="0" borderId="92" xfId="42" applyNumberFormat="1" applyFont="1" applyBorder="1" applyAlignment="1">
      <alignment horizontal="left"/>
    </xf>
    <xf numFmtId="178" fontId="106" fillId="0" borderId="91" xfId="42" applyNumberFormat="1" applyFont="1" applyBorder="1" applyAlignment="1">
      <alignment/>
    </xf>
    <xf numFmtId="178" fontId="106" fillId="0" borderId="102" xfId="42" applyNumberFormat="1" applyFont="1" applyBorder="1" applyAlignment="1">
      <alignment/>
    </xf>
    <xf numFmtId="178" fontId="106" fillId="0" borderId="93" xfId="42" applyNumberFormat="1" applyFont="1" applyBorder="1" applyAlignment="1">
      <alignment/>
    </xf>
    <xf numFmtId="178" fontId="106" fillId="0" borderId="103" xfId="42" applyNumberFormat="1" applyFont="1" applyBorder="1" applyAlignment="1">
      <alignment/>
    </xf>
    <xf numFmtId="178" fontId="3" fillId="0" borderId="21" xfId="42" applyNumberFormat="1" applyFont="1" applyBorder="1" applyAlignment="1">
      <alignment horizontal="left"/>
    </xf>
    <xf numFmtId="178" fontId="106" fillId="0" borderId="12" xfId="42" applyNumberFormat="1" applyFont="1" applyBorder="1" applyAlignment="1">
      <alignment/>
    </xf>
    <xf numFmtId="178" fontId="106" fillId="0" borderId="29" xfId="42" applyNumberFormat="1" applyFont="1" applyBorder="1" applyAlignment="1">
      <alignment/>
    </xf>
    <xf numFmtId="178" fontId="106" fillId="0" borderId="104" xfId="42" applyNumberFormat="1" applyFont="1" applyFill="1" applyBorder="1" applyAlignment="1">
      <alignment horizontal="center"/>
    </xf>
    <xf numFmtId="178" fontId="3" fillId="0" borderId="104" xfId="42" applyNumberFormat="1" applyFont="1" applyFill="1" applyBorder="1" applyAlignment="1">
      <alignment horizontal="center"/>
    </xf>
    <xf numFmtId="178" fontId="3" fillId="0" borderId="104" xfId="42" applyNumberFormat="1" applyFont="1" applyFill="1" applyBorder="1" applyAlignment="1">
      <alignment horizontal="left"/>
    </xf>
    <xf numFmtId="178" fontId="2" fillId="0" borderId="22" xfId="42" applyNumberFormat="1" applyFont="1" applyFill="1" applyBorder="1" applyAlignment="1">
      <alignment horizontal="center"/>
    </xf>
    <xf numFmtId="178" fontId="2" fillId="0" borderId="16" xfId="42" applyNumberFormat="1" applyFont="1" applyFill="1" applyBorder="1" applyAlignment="1">
      <alignment horizontal="left"/>
    </xf>
    <xf numFmtId="178" fontId="107" fillId="0" borderId="16" xfId="42" applyNumberFormat="1" applyFont="1" applyFill="1" applyBorder="1" applyAlignment="1">
      <alignment horizontal="center"/>
    </xf>
    <xf numFmtId="178" fontId="107" fillId="0" borderId="22" xfId="42" applyNumberFormat="1" applyFont="1" applyFill="1" applyBorder="1" applyAlignment="1">
      <alignment/>
    </xf>
    <xf numFmtId="178" fontId="107" fillId="0" borderId="16" xfId="42" applyNumberFormat="1" applyFont="1" applyFill="1" applyBorder="1" applyAlignment="1">
      <alignment/>
    </xf>
    <xf numFmtId="178" fontId="106" fillId="0" borderId="16" xfId="42" applyNumberFormat="1" applyFont="1" applyFill="1" applyBorder="1" applyAlignment="1">
      <alignment horizontal="center"/>
    </xf>
    <xf numFmtId="178" fontId="107" fillId="0" borderId="22" xfId="42" applyNumberFormat="1" applyFont="1" applyFill="1" applyBorder="1" applyAlignment="1">
      <alignment horizontal="center"/>
    </xf>
    <xf numFmtId="178" fontId="2" fillId="0" borderId="22" xfId="42" applyNumberFormat="1" applyFont="1" applyFill="1" applyBorder="1" applyAlignment="1">
      <alignment/>
    </xf>
    <xf numFmtId="178" fontId="3" fillId="0" borderId="16" xfId="42" applyNumberFormat="1" applyFont="1" applyFill="1" applyBorder="1" applyAlignment="1">
      <alignment horizontal="center"/>
    </xf>
    <xf numFmtId="178" fontId="3" fillId="0" borderId="16" xfId="42" applyNumberFormat="1" applyFont="1" applyFill="1" applyBorder="1" applyAlignment="1">
      <alignment/>
    </xf>
    <xf numFmtId="178" fontId="107" fillId="0" borderId="36" xfId="42" applyNumberFormat="1" applyFont="1" applyFill="1" applyBorder="1" applyAlignment="1">
      <alignment/>
    </xf>
    <xf numFmtId="178" fontId="3" fillId="0" borderId="105" xfId="42" applyNumberFormat="1" applyFont="1" applyFill="1" applyBorder="1" applyAlignment="1">
      <alignment horizontal="left"/>
    </xf>
    <xf numFmtId="43" fontId="106" fillId="0" borderId="46" xfId="42" applyNumberFormat="1" applyFont="1" applyBorder="1" applyAlignment="1">
      <alignment/>
    </xf>
    <xf numFmtId="43" fontId="106" fillId="0" borderId="49" xfId="42" applyNumberFormat="1" applyFont="1" applyBorder="1" applyAlignment="1">
      <alignment/>
    </xf>
    <xf numFmtId="178" fontId="120" fillId="0" borderId="0" xfId="42" applyNumberFormat="1" applyFont="1" applyAlignment="1">
      <alignment horizontal="center"/>
    </xf>
    <xf numFmtId="178" fontId="112" fillId="0" borderId="0" xfId="42" applyNumberFormat="1" applyFont="1" applyAlignment="1">
      <alignment horizontal="center"/>
    </xf>
    <xf numFmtId="178" fontId="107" fillId="0" borderId="0" xfId="42" applyNumberFormat="1" applyFont="1" applyAlignment="1">
      <alignment horizontal="center"/>
    </xf>
    <xf numFmtId="178" fontId="107" fillId="0" borderId="91" xfId="42" applyNumberFormat="1" applyFont="1" applyBorder="1" applyAlignment="1">
      <alignment/>
    </xf>
    <xf numFmtId="178" fontId="107" fillId="0" borderId="0" xfId="42" applyNumberFormat="1" applyFont="1" applyAlignment="1">
      <alignment horizontal="center"/>
    </xf>
    <xf numFmtId="178" fontId="107" fillId="0" borderId="56" xfId="42" applyNumberFormat="1" applyFont="1" applyBorder="1" applyAlignment="1">
      <alignment/>
    </xf>
    <xf numFmtId="178" fontId="107" fillId="0" borderId="106" xfId="42" applyNumberFormat="1" applyFont="1" applyBorder="1" applyAlignment="1">
      <alignment horizontal="center" vertical="center" wrapText="1"/>
    </xf>
    <xf numFmtId="178" fontId="107" fillId="0" borderId="84" xfId="42" applyNumberFormat="1" applyFont="1" applyBorder="1" applyAlignment="1">
      <alignment horizontal="center" vertical="center" wrapText="1"/>
    </xf>
    <xf numFmtId="178" fontId="107" fillId="0" borderId="85" xfId="42" applyNumberFormat="1" applyFont="1" applyBorder="1" applyAlignment="1">
      <alignment horizontal="center" vertical="center" wrapText="1"/>
    </xf>
    <xf numFmtId="178" fontId="107" fillId="0" borderId="17" xfId="42" applyNumberFormat="1" applyFont="1" applyFill="1" applyBorder="1" applyAlignment="1">
      <alignment horizontal="center" vertical="center"/>
    </xf>
    <xf numFmtId="178" fontId="112" fillId="0" borderId="0" xfId="42" applyNumberFormat="1" applyFont="1" applyAlignment="1">
      <alignment horizontal="center"/>
    </xf>
    <xf numFmtId="178" fontId="107" fillId="0" borderId="0" xfId="42" applyNumberFormat="1" applyFont="1" applyAlignment="1">
      <alignment horizontal="center"/>
    </xf>
    <xf numFmtId="0" fontId="0" fillId="0" borderId="0" xfId="0" applyBorder="1" applyAlignment="1">
      <alignment/>
    </xf>
    <xf numFmtId="178" fontId="122" fillId="0" borderId="0" xfId="42" applyNumberFormat="1" applyFont="1" applyBorder="1" applyAlignment="1">
      <alignment horizontal="center"/>
    </xf>
    <xf numFmtId="0" fontId="106" fillId="0" borderId="96" xfId="0" applyFont="1" applyBorder="1" applyAlignment="1">
      <alignment/>
    </xf>
    <xf numFmtId="178" fontId="3" fillId="0" borderId="94" xfId="42" applyNumberFormat="1" applyFont="1" applyBorder="1" applyAlignment="1">
      <alignment horizontal="left"/>
    </xf>
    <xf numFmtId="178" fontId="106" fillId="0" borderId="107" xfId="42" applyNumberFormat="1" applyFont="1" applyBorder="1" applyAlignment="1">
      <alignment/>
    </xf>
    <xf numFmtId="0" fontId="0" fillId="0" borderId="16" xfId="0" applyBorder="1" applyAlignment="1">
      <alignment/>
    </xf>
    <xf numFmtId="178" fontId="107" fillId="0" borderId="11" xfId="42" applyNumberFormat="1" applyFont="1" applyFill="1" applyBorder="1" applyAlignment="1">
      <alignment horizontal="center" vertical="center"/>
    </xf>
    <xf numFmtId="178" fontId="2" fillId="0" borderId="108" xfId="42" applyNumberFormat="1" applyFont="1" applyFill="1" applyBorder="1" applyAlignment="1">
      <alignment horizontal="center" vertical="center" wrapText="1"/>
    </xf>
    <xf numFmtId="0" fontId="107" fillId="0" borderId="19" xfId="0" applyFont="1" applyBorder="1" applyAlignment="1">
      <alignment/>
    </xf>
    <xf numFmtId="178" fontId="107" fillId="0" borderId="109" xfId="42" applyNumberFormat="1" applyFont="1" applyFill="1" applyBorder="1" applyAlignment="1">
      <alignment horizontal="center" vertical="center"/>
    </xf>
    <xf numFmtId="0" fontId="0" fillId="0" borderId="60" xfId="0" applyBorder="1" applyAlignment="1">
      <alignment/>
    </xf>
    <xf numFmtId="178" fontId="3" fillId="0" borderId="60" xfId="42" applyNumberFormat="1" applyFont="1" applyBorder="1" applyAlignment="1">
      <alignment horizontal="left"/>
    </xf>
    <xf numFmtId="178" fontId="106" fillId="0" borderId="60" xfId="42" applyNumberFormat="1" applyFont="1" applyBorder="1" applyAlignment="1">
      <alignment horizontal="center"/>
    </xf>
    <xf numFmtId="178" fontId="107" fillId="0" borderId="60" xfId="42" applyNumberFormat="1" applyFont="1" applyBorder="1" applyAlignment="1">
      <alignment/>
    </xf>
    <xf numFmtId="178" fontId="120" fillId="0" borderId="0" xfId="42" applyNumberFormat="1" applyFont="1" applyAlignment="1">
      <alignment horizontal="center"/>
    </xf>
    <xf numFmtId="0" fontId="104" fillId="0" borderId="0" xfId="0" applyFont="1" applyAlignment="1">
      <alignment/>
    </xf>
    <xf numFmtId="178" fontId="107" fillId="0" borderId="60" xfId="42" applyNumberFormat="1" applyFont="1" applyBorder="1" applyAlignment="1">
      <alignment horizontal="center" vertical="center" wrapText="1"/>
    </xf>
    <xf numFmtId="178" fontId="106" fillId="0" borderId="60" xfId="42" applyNumberFormat="1" applyFont="1" applyBorder="1" applyAlignment="1">
      <alignment/>
    </xf>
    <xf numFmtId="178" fontId="118" fillId="0" borderId="0" xfId="42" applyNumberFormat="1" applyFont="1" applyAlignment="1">
      <alignment/>
    </xf>
    <xf numFmtId="178" fontId="107" fillId="0" borderId="0" xfId="42" applyNumberFormat="1" applyFont="1" applyAlignment="1">
      <alignment horizontal="center"/>
    </xf>
    <xf numFmtId="178" fontId="120" fillId="0" borderId="0" xfId="42" applyNumberFormat="1" applyFont="1" applyAlignment="1">
      <alignment horizontal="center"/>
    </xf>
    <xf numFmtId="178" fontId="112" fillId="0" borderId="0" xfId="42" applyNumberFormat="1" applyFont="1" applyAlignment="1">
      <alignment horizontal="center"/>
    </xf>
    <xf numFmtId="178" fontId="107" fillId="0" borderId="0" xfId="42" applyNumberFormat="1" applyFont="1" applyAlignment="1">
      <alignment horizontal="center"/>
    </xf>
    <xf numFmtId="178" fontId="3" fillId="0" borderId="0" xfId="42" applyNumberFormat="1" applyFont="1" applyFill="1" applyAlignment="1">
      <alignment/>
    </xf>
    <xf numFmtId="178" fontId="2" fillId="0" borderId="42" xfId="42" applyNumberFormat="1" applyFont="1" applyFill="1" applyBorder="1" applyAlignment="1">
      <alignment/>
    </xf>
    <xf numFmtId="178" fontId="2" fillId="0" borderId="26" xfId="42" applyNumberFormat="1" applyFont="1" applyFill="1" applyBorder="1" applyAlignment="1">
      <alignment horizontal="center"/>
    </xf>
    <xf numFmtId="178" fontId="2" fillId="0" borderId="45" xfId="42" applyNumberFormat="1" applyFont="1" applyFill="1" applyBorder="1" applyAlignment="1">
      <alignment/>
    </xf>
    <xf numFmtId="178" fontId="2" fillId="0" borderId="19" xfId="42" applyNumberFormat="1" applyFont="1" applyFill="1" applyBorder="1" applyAlignment="1">
      <alignment/>
    </xf>
    <xf numFmtId="178" fontId="2" fillId="0" borderId="20" xfId="42" applyNumberFormat="1" applyFont="1" applyFill="1" applyBorder="1" applyAlignment="1">
      <alignment/>
    </xf>
    <xf numFmtId="178" fontId="3" fillId="0" borderId="20" xfId="42" applyNumberFormat="1" applyFont="1" applyFill="1" applyBorder="1" applyAlignment="1">
      <alignment horizontal="center"/>
    </xf>
    <xf numFmtId="178" fontId="2" fillId="0" borderId="42" xfId="42" applyNumberFormat="1" applyFont="1" applyFill="1" applyBorder="1" applyAlignment="1">
      <alignment horizontal="center"/>
    </xf>
    <xf numFmtId="178" fontId="3" fillId="0" borderId="45" xfId="42" applyNumberFormat="1" applyFont="1" applyFill="1" applyBorder="1" applyAlignment="1">
      <alignment horizontal="center"/>
    </xf>
    <xf numFmtId="178" fontId="2" fillId="0" borderId="45" xfId="42" applyNumberFormat="1" applyFont="1" applyFill="1" applyBorder="1" applyAlignment="1">
      <alignment horizontal="center"/>
    </xf>
    <xf numFmtId="178" fontId="2" fillId="0" borderId="20" xfId="42" applyNumberFormat="1" applyFont="1" applyFill="1" applyBorder="1" applyAlignment="1">
      <alignment horizontal="center"/>
    </xf>
    <xf numFmtId="178" fontId="2" fillId="0" borderId="44" xfId="42" applyNumberFormat="1" applyFont="1" applyFill="1" applyBorder="1" applyAlignment="1">
      <alignment/>
    </xf>
    <xf numFmtId="178" fontId="2" fillId="0" borderId="72" xfId="42" applyNumberFormat="1" applyFont="1" applyFill="1" applyBorder="1" applyAlignment="1">
      <alignment/>
    </xf>
    <xf numFmtId="178" fontId="2" fillId="0" borderId="35" xfId="42" applyNumberFormat="1" applyFont="1" applyFill="1" applyBorder="1" applyAlignment="1">
      <alignment/>
    </xf>
    <xf numFmtId="178" fontId="6" fillId="0" borderId="0" xfId="42" applyNumberFormat="1" applyFont="1" applyFill="1" applyAlignment="1">
      <alignment/>
    </xf>
    <xf numFmtId="178" fontId="13" fillId="0" borderId="0" xfId="42" applyNumberFormat="1" applyFont="1" applyFill="1" applyAlignment="1">
      <alignment/>
    </xf>
    <xf numFmtId="178" fontId="2" fillId="0" borderId="26" xfId="42" applyNumberFormat="1" applyFont="1" applyFill="1" applyBorder="1" applyAlignment="1">
      <alignment/>
    </xf>
    <xf numFmtId="178" fontId="3" fillId="0" borderId="20" xfId="42" applyNumberFormat="1" applyFont="1" applyFill="1" applyBorder="1" applyAlignment="1">
      <alignment/>
    </xf>
    <xf numFmtId="178" fontId="2" fillId="0" borderId="57" xfId="42" applyNumberFormat="1" applyFont="1" applyFill="1" applyBorder="1" applyAlignment="1">
      <alignment/>
    </xf>
    <xf numFmtId="178" fontId="3" fillId="0" borderId="0" xfId="42" applyNumberFormat="1" applyFont="1" applyAlignment="1">
      <alignment/>
    </xf>
    <xf numFmtId="178" fontId="8" fillId="0" borderId="43" xfId="42" applyNumberFormat="1" applyFont="1" applyBorder="1" applyAlignment="1">
      <alignment horizontal="center" vertical="center" wrapText="1"/>
    </xf>
    <xf numFmtId="178" fontId="8" fillId="0" borderId="22" xfId="42" applyNumberFormat="1" applyFont="1" applyBorder="1" applyAlignment="1">
      <alignment horizontal="center" vertical="center" wrapText="1"/>
    </xf>
    <xf numFmtId="178" fontId="3" fillId="0" borderId="40" xfId="42" applyNumberFormat="1" applyFont="1" applyBorder="1" applyAlignment="1">
      <alignment/>
    </xf>
    <xf numFmtId="178" fontId="3" fillId="0" borderId="16" xfId="42" applyNumberFormat="1" applyFont="1" applyBorder="1" applyAlignment="1">
      <alignment/>
    </xf>
    <xf numFmtId="178" fontId="3" fillId="13" borderId="40" xfId="42" applyNumberFormat="1" applyFont="1" applyFill="1" applyBorder="1" applyAlignment="1">
      <alignment/>
    </xf>
    <xf numFmtId="178" fontId="3" fillId="0" borderId="43" xfId="42" applyNumberFormat="1" applyFont="1" applyBorder="1" applyAlignment="1">
      <alignment/>
    </xf>
    <xf numFmtId="178" fontId="3" fillId="0" borderId="31" xfId="42" applyNumberFormat="1" applyFont="1" applyBorder="1" applyAlignment="1">
      <alignment/>
    </xf>
    <xf numFmtId="178" fontId="3" fillId="0" borderId="18" xfId="42" applyNumberFormat="1" applyFont="1" applyBorder="1" applyAlignment="1">
      <alignment/>
    </xf>
    <xf numFmtId="178" fontId="3" fillId="0" borderId="57" xfId="42" applyNumberFormat="1" applyFont="1" applyBorder="1" applyAlignment="1">
      <alignment/>
    </xf>
    <xf numFmtId="178" fontId="3" fillId="0" borderId="29" xfId="42" applyNumberFormat="1" applyFont="1" applyBorder="1" applyAlignment="1">
      <alignment/>
    </xf>
    <xf numFmtId="178" fontId="3" fillId="0" borderId="15" xfId="42" applyNumberFormat="1" applyFont="1" applyBorder="1" applyAlignment="1">
      <alignment/>
    </xf>
    <xf numFmtId="0" fontId="124" fillId="0" borderId="0" xfId="0" applyFont="1" applyAlignment="1">
      <alignment/>
    </xf>
    <xf numFmtId="0" fontId="125" fillId="0" borderId="0" xfId="0" applyFont="1" applyAlignment="1">
      <alignment/>
    </xf>
    <xf numFmtId="178" fontId="106" fillId="0" borderId="0" xfId="42" applyNumberFormat="1" applyFont="1" applyBorder="1" applyAlignment="1">
      <alignment wrapText="1"/>
    </xf>
    <xf numFmtId="178" fontId="107" fillId="0" borderId="95" xfId="42" applyNumberFormat="1" applyFont="1" applyBorder="1" applyAlignment="1">
      <alignment/>
    </xf>
    <xf numFmtId="178" fontId="3" fillId="0" borderId="110" xfId="42" applyNumberFormat="1" applyFont="1" applyBorder="1" applyAlignment="1">
      <alignment horizontal="left"/>
    </xf>
    <xf numFmtId="0" fontId="2" fillId="0" borderId="59" xfId="0" applyFont="1" applyBorder="1" applyAlignment="1">
      <alignment vertical="center"/>
    </xf>
    <xf numFmtId="0" fontId="0" fillId="0" borderId="0" xfId="0" applyAlignment="1">
      <alignment horizontal="center"/>
    </xf>
    <xf numFmtId="0" fontId="14" fillId="0" borderId="17" xfId="59" applyFont="1" applyBorder="1">
      <alignment/>
      <protection/>
    </xf>
    <xf numFmtId="9" fontId="15" fillId="0" borderId="19" xfId="59" applyNumberFormat="1" applyFont="1" applyBorder="1">
      <alignment/>
      <protection/>
    </xf>
    <xf numFmtId="0" fontId="16" fillId="0" borderId="17" xfId="59" applyFont="1" applyBorder="1">
      <alignment/>
      <protection/>
    </xf>
    <xf numFmtId="9" fontId="15" fillId="0" borderId="19" xfId="59" applyNumberFormat="1" applyFont="1" applyBorder="1" quotePrefix="1">
      <alignment/>
      <protection/>
    </xf>
    <xf numFmtId="0" fontId="17" fillId="0" borderId="17" xfId="59" applyFont="1" applyBorder="1">
      <alignment/>
      <protection/>
    </xf>
    <xf numFmtId="0" fontId="10" fillId="0" borderId="17" xfId="59" applyFont="1" applyBorder="1">
      <alignment/>
      <protection/>
    </xf>
    <xf numFmtId="178" fontId="3" fillId="0" borderId="19" xfId="42" applyNumberFormat="1" applyFont="1" applyBorder="1" applyAlignment="1">
      <alignment/>
    </xf>
    <xf numFmtId="178" fontId="3" fillId="0" borderId="20" xfId="42" applyNumberFormat="1" applyFont="1" applyBorder="1" applyAlignment="1">
      <alignment/>
    </xf>
    <xf numFmtId="0" fontId="18" fillId="0" borderId="0" xfId="59" applyFont="1" applyAlignment="1">
      <alignment/>
      <protection/>
    </xf>
    <xf numFmtId="0" fontId="3" fillId="0" borderId="0" xfId="59" applyFont="1" quotePrefix="1">
      <alignment/>
      <protection/>
    </xf>
    <xf numFmtId="0" fontId="3" fillId="0" borderId="0" xfId="59" applyFont="1" applyBorder="1">
      <alignment/>
      <protection/>
    </xf>
    <xf numFmtId="0" fontId="3" fillId="0" borderId="17" xfId="59" applyFont="1" applyBorder="1" quotePrefix="1">
      <alignment/>
      <protection/>
    </xf>
    <xf numFmtId="0" fontId="3" fillId="0" borderId="19" xfId="59" applyFont="1" applyBorder="1">
      <alignment/>
      <protection/>
    </xf>
    <xf numFmtId="0" fontId="3" fillId="0" borderId="20" xfId="59" applyFont="1" applyBorder="1">
      <alignment/>
      <protection/>
    </xf>
    <xf numFmtId="9" fontId="3" fillId="0" borderId="19" xfId="59" applyNumberFormat="1" applyFont="1" applyBorder="1">
      <alignment/>
      <protection/>
    </xf>
    <xf numFmtId="0" fontId="3" fillId="0" borderId="56" xfId="59" applyFont="1" applyBorder="1">
      <alignment/>
      <protection/>
    </xf>
    <xf numFmtId="178" fontId="3" fillId="0" borderId="56" xfId="42" applyNumberFormat="1" applyFont="1" applyBorder="1" applyAlignment="1">
      <alignment/>
    </xf>
    <xf numFmtId="178" fontId="3" fillId="0" borderId="26" xfId="42" applyNumberFormat="1" applyFont="1" applyBorder="1" applyAlignment="1">
      <alignment/>
    </xf>
    <xf numFmtId="0" fontId="3" fillId="0" borderId="57" xfId="59" applyFont="1" applyBorder="1">
      <alignment/>
      <protection/>
    </xf>
    <xf numFmtId="178" fontId="3" fillId="0" borderId="28" xfId="42" applyNumberFormat="1" applyFont="1" applyBorder="1" applyAlignment="1">
      <alignment/>
    </xf>
    <xf numFmtId="0" fontId="3" fillId="0" borderId="21" xfId="59" applyFont="1" applyBorder="1">
      <alignment/>
      <protection/>
    </xf>
    <xf numFmtId="43" fontId="3" fillId="0" borderId="57" xfId="59" applyNumberFormat="1" applyFont="1" applyBorder="1">
      <alignment/>
      <protection/>
    </xf>
    <xf numFmtId="0" fontId="3" fillId="0" borderId="28" xfId="59" applyFont="1" applyBorder="1">
      <alignment/>
      <protection/>
    </xf>
    <xf numFmtId="0" fontId="3" fillId="0" borderId="0" xfId="59" applyFont="1" applyAlignment="1">
      <alignment horizontal="center"/>
      <protection/>
    </xf>
    <xf numFmtId="178" fontId="20" fillId="33" borderId="56" xfId="42" applyNumberFormat="1" applyFont="1" applyFill="1" applyBorder="1" applyAlignment="1">
      <alignment horizontal="center" vertical="center" wrapText="1"/>
    </xf>
    <xf numFmtId="0" fontId="126" fillId="0" borderId="0" xfId="0" applyFont="1" applyAlignment="1">
      <alignment/>
    </xf>
    <xf numFmtId="178" fontId="127" fillId="0" borderId="0" xfId="42" applyNumberFormat="1" applyFont="1" applyAlignment="1">
      <alignment/>
    </xf>
    <xf numFmtId="178" fontId="106" fillId="0" borderId="0" xfId="42" applyNumberFormat="1" applyFont="1" applyFill="1" applyAlignment="1">
      <alignment/>
    </xf>
    <xf numFmtId="178" fontId="106" fillId="0" borderId="0" xfId="42" applyNumberFormat="1" applyFont="1" applyAlignment="1">
      <alignment/>
    </xf>
    <xf numFmtId="178" fontId="106" fillId="0" borderId="40" xfId="42" applyNumberFormat="1" applyFont="1" applyFill="1" applyBorder="1" applyAlignment="1">
      <alignment/>
    </xf>
    <xf numFmtId="178" fontId="106" fillId="0" borderId="0" xfId="42" applyNumberFormat="1" applyFont="1" applyFill="1" applyBorder="1" applyAlignment="1">
      <alignment/>
    </xf>
    <xf numFmtId="178" fontId="106" fillId="0" borderId="45" xfId="42" applyNumberFormat="1" applyFont="1" applyFill="1" applyBorder="1" applyAlignment="1">
      <alignment/>
    </xf>
    <xf numFmtId="178" fontId="106" fillId="0" borderId="16" xfId="42" applyNumberFormat="1" applyFont="1" applyFill="1" applyBorder="1" applyAlignment="1">
      <alignment/>
    </xf>
    <xf numFmtId="178" fontId="106" fillId="0" borderId="14" xfId="42" applyNumberFormat="1" applyFont="1" applyFill="1" applyBorder="1" applyAlignment="1">
      <alignment/>
    </xf>
    <xf numFmtId="178" fontId="106" fillId="0" borderId="20" xfId="42" applyNumberFormat="1" applyFont="1" applyFill="1" applyBorder="1" applyAlignment="1">
      <alignment/>
    </xf>
    <xf numFmtId="178" fontId="107" fillId="0" borderId="0" xfId="42" applyNumberFormat="1" applyFont="1" applyFill="1" applyAlignment="1">
      <alignment/>
    </xf>
    <xf numFmtId="178" fontId="116" fillId="0" borderId="56" xfId="42" applyNumberFormat="1" applyFont="1" applyBorder="1" applyAlignment="1">
      <alignment vertical="center"/>
    </xf>
    <xf numFmtId="178" fontId="116" fillId="0" borderId="60" xfId="42" applyNumberFormat="1" applyFont="1" applyBorder="1" applyAlignment="1">
      <alignment horizontal="center" vertical="center" wrapText="1"/>
    </xf>
    <xf numFmtId="178" fontId="3" fillId="0" borderId="0" xfId="42" applyNumberFormat="1" applyFont="1" applyFill="1" applyBorder="1" applyAlignment="1">
      <alignment horizontal="left" wrapText="1"/>
    </xf>
    <xf numFmtId="178" fontId="2" fillId="0" borderId="27" xfId="42" applyNumberFormat="1" applyFont="1" applyFill="1" applyBorder="1" applyAlignment="1">
      <alignment horizontal="left"/>
    </xf>
    <xf numFmtId="178" fontId="115" fillId="0" borderId="0" xfId="42" applyNumberFormat="1" applyFont="1" applyAlignment="1">
      <alignment vertical="center"/>
    </xf>
    <xf numFmtId="178" fontId="116" fillId="0" borderId="60" xfId="42" applyNumberFormat="1" applyFont="1" applyBorder="1" applyAlignment="1">
      <alignment vertical="center" wrapText="1"/>
    </xf>
    <xf numFmtId="178" fontId="116" fillId="0" borderId="61" xfId="42" applyNumberFormat="1" applyFont="1" applyBorder="1" applyAlignment="1">
      <alignment vertical="center"/>
    </xf>
    <xf numFmtId="178" fontId="116" fillId="0" borderId="0" xfId="42" applyNumberFormat="1" applyFont="1" applyAlignment="1">
      <alignment vertical="center"/>
    </xf>
    <xf numFmtId="178" fontId="118" fillId="0" borderId="0" xfId="42" applyNumberFormat="1" applyFont="1" applyAlignment="1">
      <alignment vertical="center"/>
    </xf>
    <xf numFmtId="178" fontId="122" fillId="0" borderId="0" xfId="42" applyNumberFormat="1" applyFont="1" applyAlignment="1">
      <alignment vertical="center"/>
    </xf>
    <xf numFmtId="178" fontId="116" fillId="6" borderId="0" xfId="42" applyNumberFormat="1" applyFont="1" applyFill="1" applyAlignment="1">
      <alignment vertical="center"/>
    </xf>
    <xf numFmtId="178" fontId="116" fillId="0" borderId="0" xfId="42" applyNumberFormat="1" applyFont="1" applyAlignment="1">
      <alignment horizontal="center" vertical="center"/>
    </xf>
    <xf numFmtId="178" fontId="115" fillId="0" borderId="59" xfId="42" applyNumberFormat="1" applyFont="1" applyBorder="1" applyAlignment="1">
      <alignment vertical="center"/>
    </xf>
    <xf numFmtId="178" fontId="115" fillId="0" borderId="60" xfId="42" applyNumberFormat="1" applyFont="1" applyBorder="1" applyAlignment="1">
      <alignment vertical="center"/>
    </xf>
    <xf numFmtId="178" fontId="115" fillId="0" borderId="61" xfId="42" applyNumberFormat="1" applyFont="1" applyBorder="1" applyAlignment="1">
      <alignment vertical="center"/>
    </xf>
    <xf numFmtId="178" fontId="115" fillId="0" borderId="60" xfId="42" applyNumberFormat="1" applyFont="1" applyBorder="1" applyAlignment="1">
      <alignment horizontal="center" vertical="center" wrapText="1"/>
    </xf>
    <xf numFmtId="178" fontId="115" fillId="0" borderId="56" xfId="42" applyNumberFormat="1" applyFont="1" applyBorder="1" applyAlignment="1">
      <alignment horizontal="center" vertical="center" wrapText="1"/>
    </xf>
    <xf numFmtId="178" fontId="116" fillId="0" borderId="26" xfId="42" applyNumberFormat="1" applyFont="1" applyBorder="1" applyAlignment="1">
      <alignment vertical="center"/>
    </xf>
    <xf numFmtId="178" fontId="115" fillId="0" borderId="0" xfId="42" applyNumberFormat="1" applyFont="1" applyBorder="1" applyAlignment="1">
      <alignment vertical="center"/>
    </xf>
    <xf numFmtId="178" fontId="8" fillId="0" borderId="30" xfId="42" applyNumberFormat="1" applyFont="1" applyFill="1" applyBorder="1" applyAlignment="1">
      <alignment horizontal="left" vertical="center"/>
    </xf>
    <xf numFmtId="178" fontId="8" fillId="0" borderId="16" xfId="42" applyNumberFormat="1" applyFont="1" applyFill="1" applyBorder="1" applyAlignment="1">
      <alignment horizontal="left" vertical="center"/>
    </xf>
    <xf numFmtId="178" fontId="8" fillId="0" borderId="29" xfId="42" applyNumberFormat="1" applyFont="1" applyFill="1" applyBorder="1" applyAlignment="1">
      <alignment horizontal="left" vertical="center"/>
    </xf>
    <xf numFmtId="178" fontId="106" fillId="0" borderId="20" xfId="42" applyNumberFormat="1" applyFont="1" applyBorder="1" applyAlignment="1">
      <alignment/>
    </xf>
    <xf numFmtId="178" fontId="106" fillId="0" borderId="16" xfId="42" applyNumberFormat="1" applyFont="1" applyBorder="1" applyAlignment="1">
      <alignment/>
    </xf>
    <xf numFmtId="178" fontId="106" fillId="0" borderId="14" xfId="42" applyNumberFormat="1" applyFont="1" applyBorder="1" applyAlignment="1">
      <alignment/>
    </xf>
    <xf numFmtId="178" fontId="106" fillId="0" borderId="0" xfId="42" applyNumberFormat="1" applyFont="1" applyBorder="1" applyAlignment="1">
      <alignment/>
    </xf>
    <xf numFmtId="178" fontId="106" fillId="0" borderId="40" xfId="42" applyNumberFormat="1" applyFont="1" applyBorder="1" applyAlignment="1">
      <alignment/>
    </xf>
    <xf numFmtId="178" fontId="106" fillId="0" borderId="45" xfId="42" applyNumberFormat="1" applyFont="1" applyBorder="1" applyAlignment="1">
      <alignment/>
    </xf>
    <xf numFmtId="178" fontId="124" fillId="0" borderId="0" xfId="42" applyNumberFormat="1" applyFont="1" applyAlignment="1">
      <alignment/>
    </xf>
    <xf numFmtId="178" fontId="124" fillId="0" borderId="0" xfId="42" applyNumberFormat="1" applyFont="1" applyAlignment="1">
      <alignment/>
    </xf>
    <xf numFmtId="178" fontId="128" fillId="0" borderId="0" xfId="42" applyNumberFormat="1" applyFont="1" applyAlignment="1">
      <alignment/>
    </xf>
    <xf numFmtId="178" fontId="129" fillId="0" borderId="0" xfId="42" applyNumberFormat="1" applyFont="1" applyAlignment="1">
      <alignment/>
    </xf>
    <xf numFmtId="178" fontId="130" fillId="0" borderId="0" xfId="42" applyNumberFormat="1" applyFont="1" applyAlignment="1">
      <alignment/>
    </xf>
    <xf numFmtId="178" fontId="131" fillId="0" borderId="0" xfId="42" applyNumberFormat="1" applyFont="1" applyAlignment="1">
      <alignment/>
    </xf>
    <xf numFmtId="0" fontId="105" fillId="0" borderId="0" xfId="0" applyFont="1" applyAlignment="1">
      <alignment/>
    </xf>
    <xf numFmtId="178" fontId="107" fillId="0" borderId="0" xfId="42" applyNumberFormat="1" applyFont="1" applyBorder="1" applyAlignment="1">
      <alignment horizontal="center" vertical="center"/>
    </xf>
    <xf numFmtId="178" fontId="106" fillId="0" borderId="0" xfId="42" applyNumberFormat="1" applyFont="1" applyBorder="1" applyAlignment="1">
      <alignment horizontal="left" vertical="center" wrapText="1"/>
    </xf>
    <xf numFmtId="0" fontId="0" fillId="0" borderId="0" xfId="0" applyAlignment="1">
      <alignment vertical="center"/>
    </xf>
    <xf numFmtId="178" fontId="3" fillId="0" borderId="60" xfId="42" applyNumberFormat="1" applyFont="1" applyBorder="1" applyAlignment="1">
      <alignment horizontal="center" vertical="center"/>
    </xf>
    <xf numFmtId="0" fontId="104" fillId="0" borderId="0" xfId="0" applyFont="1" applyAlignment="1">
      <alignment vertical="center"/>
    </xf>
    <xf numFmtId="0" fontId="0" fillId="0" borderId="60" xfId="0" applyBorder="1" applyAlignment="1">
      <alignment horizontal="left" vertical="center"/>
    </xf>
    <xf numFmtId="0" fontId="104" fillId="0" borderId="6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32" fillId="0" borderId="0" xfId="0" applyFont="1" applyAlignment="1">
      <alignment wrapText="1"/>
    </xf>
    <xf numFmtId="178" fontId="120" fillId="0" borderId="0" xfId="42" applyNumberFormat="1" applyFont="1" applyAlignment="1">
      <alignment horizontal="center"/>
    </xf>
    <xf numFmtId="178" fontId="122" fillId="0" borderId="0" xfId="42" applyNumberFormat="1" applyFont="1" applyAlignment="1">
      <alignment horizontal="left"/>
    </xf>
    <xf numFmtId="178" fontId="120" fillId="0" borderId="0" xfId="42" applyNumberFormat="1" applyFont="1" applyAlignment="1">
      <alignment horizontal="center" vertical="center"/>
    </xf>
    <xf numFmtId="178" fontId="113" fillId="0" borderId="0" xfId="42" applyNumberFormat="1" applyFont="1" applyAlignment="1">
      <alignment horizontal="center"/>
    </xf>
    <xf numFmtId="0" fontId="133" fillId="0" borderId="11" xfId="0" applyFont="1" applyBorder="1" applyAlignment="1">
      <alignment/>
    </xf>
    <xf numFmtId="0" fontId="133" fillId="0" borderId="0" xfId="0" applyFont="1" applyBorder="1" applyAlignment="1">
      <alignment/>
    </xf>
    <xf numFmtId="0" fontId="133" fillId="0" borderId="10" xfId="0" applyFont="1" applyBorder="1" applyAlignment="1">
      <alignment/>
    </xf>
    <xf numFmtId="0" fontId="133" fillId="0" borderId="0" xfId="0" applyFont="1" applyAlignment="1">
      <alignment/>
    </xf>
    <xf numFmtId="178" fontId="106" fillId="0" borderId="0" xfId="42" applyNumberFormat="1" applyFont="1" applyFill="1" applyAlignment="1">
      <alignment horizontal="center"/>
    </xf>
    <xf numFmtId="178" fontId="113" fillId="0" borderId="12" xfId="42" applyNumberFormat="1" applyFont="1" applyFill="1" applyBorder="1" applyAlignment="1">
      <alignment horizontal="center" vertical="center"/>
    </xf>
    <xf numFmtId="178" fontId="9" fillId="0" borderId="60" xfId="42" applyNumberFormat="1" applyFont="1" applyBorder="1" applyAlignment="1">
      <alignment horizontal="center" vertical="center" wrapText="1"/>
    </xf>
    <xf numFmtId="178" fontId="107" fillId="0" borderId="60" xfId="42" applyNumberFormat="1" applyFont="1" applyBorder="1" applyAlignment="1">
      <alignment/>
    </xf>
    <xf numFmtId="178" fontId="106" fillId="0" borderId="60" xfId="42" applyNumberFormat="1" applyFont="1" applyBorder="1" applyAlignment="1">
      <alignment/>
    </xf>
    <xf numFmtId="0" fontId="106" fillId="0" borderId="60" xfId="0" applyFont="1" applyBorder="1" applyAlignment="1">
      <alignment/>
    </xf>
    <xf numFmtId="0" fontId="134" fillId="0" borderId="0" xfId="0" applyFont="1" applyAlignment="1">
      <alignment/>
    </xf>
    <xf numFmtId="178" fontId="112" fillId="0" borderId="0" xfId="42" applyNumberFormat="1" applyFont="1" applyAlignment="1">
      <alignment horizontal="center"/>
    </xf>
    <xf numFmtId="178" fontId="127" fillId="0" borderId="0" xfId="42" applyNumberFormat="1" applyFont="1" applyAlignment="1">
      <alignment horizontal="center"/>
    </xf>
    <xf numFmtId="178" fontId="8" fillId="0" borderId="60" xfId="42" applyNumberFormat="1" applyFont="1" applyBorder="1" applyAlignment="1">
      <alignment horizontal="center" vertical="center" wrapText="1"/>
    </xf>
    <xf numFmtId="178" fontId="135" fillId="0" borderId="0" xfId="42" applyNumberFormat="1" applyFont="1" applyFill="1" applyAlignment="1">
      <alignment/>
    </xf>
    <xf numFmtId="178" fontId="135" fillId="0" borderId="0" xfId="42" applyNumberFormat="1" applyFont="1" applyFill="1" applyAlignment="1">
      <alignment horizontal="center"/>
    </xf>
    <xf numFmtId="178" fontId="115" fillId="0" borderId="0" xfId="42" applyNumberFormat="1" applyFont="1" applyAlignment="1">
      <alignment/>
    </xf>
    <xf numFmtId="178" fontId="113" fillId="0" borderId="0" xfId="42" applyNumberFormat="1" applyFont="1" applyAlignment="1">
      <alignment horizontal="left"/>
    </xf>
    <xf numFmtId="178" fontId="120" fillId="0" borderId="0" xfId="42" applyNumberFormat="1" applyFont="1" applyAlignment="1">
      <alignment horizontal="left"/>
    </xf>
    <xf numFmtId="178" fontId="136" fillId="0" borderId="0" xfId="42" applyNumberFormat="1" applyFont="1" applyAlignment="1">
      <alignment/>
    </xf>
    <xf numFmtId="178" fontId="124" fillId="0" borderId="0" xfId="42" applyNumberFormat="1" applyFont="1" applyAlignment="1">
      <alignment vertical="center"/>
    </xf>
    <xf numFmtId="0" fontId="0" fillId="0" borderId="60" xfId="0" applyBorder="1" applyAlignment="1">
      <alignment vertical="center"/>
    </xf>
    <xf numFmtId="0" fontId="104" fillId="0" borderId="60" xfId="0" applyFont="1" applyBorder="1" applyAlignment="1">
      <alignment vertical="center"/>
    </xf>
    <xf numFmtId="178" fontId="106" fillId="0" borderId="0" xfId="42" applyNumberFormat="1" applyFont="1" applyAlignment="1">
      <alignment horizontal="center" wrapText="1"/>
    </xf>
    <xf numFmtId="178" fontId="120" fillId="0" borderId="0" xfId="42" applyNumberFormat="1" applyFont="1" applyAlignment="1">
      <alignment horizontal="center" wrapText="1"/>
    </xf>
    <xf numFmtId="0" fontId="137" fillId="0" borderId="0" xfId="0" applyFont="1" applyAlignment="1">
      <alignment horizontal="left"/>
    </xf>
    <xf numFmtId="0" fontId="138" fillId="0" borderId="60" xfId="0" applyFont="1" applyBorder="1" applyAlignment="1">
      <alignment horizontal="center"/>
    </xf>
    <xf numFmtId="178" fontId="127" fillId="0" borderId="0" xfId="42" applyNumberFormat="1" applyFont="1" applyAlignment="1">
      <alignment/>
    </xf>
    <xf numFmtId="178" fontId="127" fillId="0" borderId="0" xfId="42" applyNumberFormat="1" applyFont="1" applyAlignment="1">
      <alignment vertical="center"/>
    </xf>
    <xf numFmtId="178" fontId="113" fillId="0" borderId="0" xfId="42" applyNumberFormat="1" applyFont="1" applyAlignment="1">
      <alignment/>
    </xf>
    <xf numFmtId="0" fontId="106" fillId="0" borderId="61" xfId="0" applyFont="1" applyBorder="1" applyAlignment="1">
      <alignment wrapText="1"/>
    </xf>
    <xf numFmtId="178" fontId="108" fillId="0" borderId="0" xfId="42" applyNumberFormat="1" applyFont="1" applyAlignment="1">
      <alignment/>
    </xf>
    <xf numFmtId="178" fontId="8" fillId="0" borderId="60" xfId="42" applyNumberFormat="1" applyFont="1" applyBorder="1" applyAlignment="1">
      <alignment horizontal="left" vertical="center" wrapText="1"/>
    </xf>
    <xf numFmtId="0" fontId="0" fillId="0" borderId="0" xfId="0" applyFont="1" applyAlignment="1">
      <alignment vertical="center"/>
    </xf>
    <xf numFmtId="0" fontId="0" fillId="0" borderId="60" xfId="0" applyFont="1" applyBorder="1" applyAlignment="1">
      <alignment vertical="center"/>
    </xf>
    <xf numFmtId="0" fontId="104" fillId="0" borderId="60" xfId="0" applyFont="1" applyBorder="1" applyAlignment="1">
      <alignment horizontal="left" vertical="center" wrapText="1"/>
    </xf>
    <xf numFmtId="0" fontId="2" fillId="0" borderId="60" xfId="0" applyFont="1" applyFill="1" applyBorder="1" applyAlignment="1">
      <alignment horizontal="center" vertical="center" wrapText="1"/>
    </xf>
    <xf numFmtId="0" fontId="2" fillId="0" borderId="60" xfId="0" applyFont="1" applyBorder="1" applyAlignment="1">
      <alignment horizontal="center" vertical="center" wrapText="1"/>
    </xf>
    <xf numFmtId="0" fontId="75" fillId="0" borderId="0" xfId="0" applyFont="1" applyAlignment="1">
      <alignment vertical="center"/>
    </xf>
    <xf numFmtId="178" fontId="2" fillId="0" borderId="30" xfId="42" applyNumberFormat="1" applyFont="1" applyBorder="1" applyAlignment="1">
      <alignment horizontal="center" vertical="center" wrapText="1"/>
    </xf>
    <xf numFmtId="178" fontId="2" fillId="0" borderId="107" xfId="42" applyNumberFormat="1" applyFont="1" applyBorder="1" applyAlignment="1">
      <alignment horizontal="center" vertical="center" wrapText="1"/>
    </xf>
    <xf numFmtId="178" fontId="75" fillId="0" borderId="0" xfId="42" applyNumberFormat="1" applyFont="1" applyAlignment="1">
      <alignment/>
    </xf>
    <xf numFmtId="178" fontId="2" fillId="0" borderId="0" xfId="42" applyNumberFormat="1" applyFont="1" applyAlignment="1">
      <alignment/>
    </xf>
    <xf numFmtId="178" fontId="2" fillId="0" borderId="0" xfId="42" applyNumberFormat="1" applyFont="1" applyAlignment="1">
      <alignment horizontal="center"/>
    </xf>
    <xf numFmtId="178" fontId="9" fillId="0" borderId="0" xfId="42" applyNumberFormat="1" applyFont="1" applyAlignment="1">
      <alignment horizontal="center"/>
    </xf>
    <xf numFmtId="178" fontId="3" fillId="0" borderId="69" xfId="42" applyNumberFormat="1" applyFont="1" applyBorder="1" applyAlignment="1">
      <alignment horizontal="center"/>
    </xf>
    <xf numFmtId="178" fontId="75" fillId="0" borderId="11" xfId="42" applyNumberFormat="1" applyFont="1" applyBorder="1" applyAlignment="1">
      <alignment/>
    </xf>
    <xf numFmtId="178" fontId="3" fillId="0" borderId="10" xfId="42" applyNumberFormat="1" applyFont="1" applyBorder="1" applyAlignment="1">
      <alignment/>
    </xf>
    <xf numFmtId="178" fontId="106" fillId="0" borderId="60" xfId="42" applyNumberFormat="1" applyFont="1" applyBorder="1" applyAlignment="1">
      <alignment horizontal="left"/>
    </xf>
    <xf numFmtId="178" fontId="2" fillId="0" borderId="60" xfId="42" applyNumberFormat="1" applyFont="1" applyBorder="1" applyAlignment="1">
      <alignment horizontal="left" vertical="center"/>
    </xf>
    <xf numFmtId="178" fontId="9" fillId="0" borderId="60" xfId="42" applyNumberFormat="1" applyFont="1" applyBorder="1" applyAlignment="1">
      <alignment horizontal="left" vertical="center"/>
    </xf>
    <xf numFmtId="178" fontId="110" fillId="0" borderId="60" xfId="42" applyNumberFormat="1" applyFont="1" applyBorder="1" applyAlignment="1">
      <alignment horizontal="left"/>
    </xf>
    <xf numFmtId="0" fontId="75" fillId="0" borderId="0" xfId="0" applyFont="1" applyAlignment="1">
      <alignment/>
    </xf>
    <xf numFmtId="178" fontId="2" fillId="0" borderId="60" xfId="42" applyNumberFormat="1" applyFont="1" applyBorder="1" applyAlignment="1">
      <alignment horizontal="center" vertical="center" wrapText="1"/>
    </xf>
    <xf numFmtId="178" fontId="3" fillId="0" borderId="60" xfId="42" applyNumberFormat="1" applyFont="1" applyBorder="1" applyAlignment="1">
      <alignment/>
    </xf>
    <xf numFmtId="178" fontId="118" fillId="0" borderId="0" xfId="42" applyNumberFormat="1" applyFont="1" applyAlignment="1">
      <alignment horizontal="center"/>
    </xf>
    <xf numFmtId="0" fontId="139" fillId="0" borderId="0" xfId="0" applyFont="1" applyAlignment="1">
      <alignment horizontal="center"/>
    </xf>
    <xf numFmtId="0" fontId="0" fillId="34" borderId="60" xfId="0" applyFill="1" applyBorder="1" applyAlignment="1">
      <alignment vertical="center" wrapText="1"/>
    </xf>
    <xf numFmtId="0" fontId="0" fillId="34" borderId="60" xfId="0" applyFill="1" applyBorder="1" applyAlignment="1">
      <alignment/>
    </xf>
    <xf numFmtId="0" fontId="0" fillId="34" borderId="60" xfId="0" applyFill="1" applyBorder="1" applyAlignment="1">
      <alignment vertical="center" wrapText="1"/>
    </xf>
    <xf numFmtId="0" fontId="134" fillId="0" borderId="0" xfId="0" applyFont="1" applyAlignment="1">
      <alignment horizontal="right"/>
    </xf>
    <xf numFmtId="2" fontId="106" fillId="0" borderId="49" xfId="42" applyNumberFormat="1" applyFont="1" applyBorder="1" applyAlignment="1">
      <alignment/>
    </xf>
    <xf numFmtId="2" fontId="2" fillId="0" borderId="21" xfId="42" applyNumberFormat="1" applyFont="1" applyBorder="1" applyAlignment="1">
      <alignment/>
    </xf>
    <xf numFmtId="2" fontId="2" fillId="0" borderId="15" xfId="42" applyNumberFormat="1" applyFont="1" applyBorder="1" applyAlignment="1">
      <alignment/>
    </xf>
    <xf numFmtId="2" fontId="2" fillId="0" borderId="12" xfId="42" applyNumberFormat="1" applyFont="1" applyBorder="1" applyAlignment="1">
      <alignment/>
    </xf>
    <xf numFmtId="2" fontId="106" fillId="0" borderId="12" xfId="42" applyNumberFormat="1" applyFont="1" applyBorder="1" applyAlignment="1">
      <alignment/>
    </xf>
    <xf numFmtId="2" fontId="106" fillId="0" borderId="46" xfId="42" applyNumberFormat="1" applyFont="1" applyBorder="1" applyAlignment="1">
      <alignment/>
    </xf>
    <xf numFmtId="2" fontId="106" fillId="0" borderId="13" xfId="42" applyNumberFormat="1" applyFont="1" applyBorder="1" applyAlignment="1">
      <alignment/>
    </xf>
    <xf numFmtId="2" fontId="106" fillId="0" borderId="0" xfId="42" applyNumberFormat="1" applyFont="1" applyAlignment="1">
      <alignment/>
    </xf>
    <xf numFmtId="0" fontId="75" fillId="0" borderId="60" xfId="0" applyFont="1" applyBorder="1" applyAlignment="1">
      <alignment horizontal="left" vertical="center"/>
    </xf>
    <xf numFmtId="0" fontId="77" fillId="0" borderId="60" xfId="0" applyFont="1" applyBorder="1" applyAlignment="1">
      <alignment vertical="center"/>
    </xf>
    <xf numFmtId="178" fontId="21" fillId="0" borderId="0" xfId="42" applyNumberFormat="1" applyFont="1" applyFill="1" applyAlignment="1">
      <alignment/>
    </xf>
    <xf numFmtId="178" fontId="12" fillId="0" borderId="0" xfId="42" applyNumberFormat="1" applyFont="1" applyFill="1" applyAlignment="1">
      <alignment/>
    </xf>
    <xf numFmtId="178" fontId="12" fillId="0" borderId="0" xfId="42" applyNumberFormat="1" applyFont="1" applyAlignment="1">
      <alignment horizontal="center"/>
    </xf>
    <xf numFmtId="178" fontId="22" fillId="0" borderId="19" xfId="42" applyNumberFormat="1" applyFont="1" applyBorder="1" applyAlignment="1">
      <alignment horizontal="center" wrapText="1"/>
    </xf>
    <xf numFmtId="178" fontId="22" fillId="0" borderId="0" xfId="42" applyNumberFormat="1" applyFont="1" applyAlignment="1">
      <alignment/>
    </xf>
    <xf numFmtId="178" fontId="18" fillId="0" borderId="0" xfId="42" applyNumberFormat="1" applyFont="1" applyFill="1" applyAlignment="1">
      <alignment/>
    </xf>
    <xf numFmtId="178" fontId="2" fillId="0" borderId="111" xfId="42" applyNumberFormat="1" applyFont="1" applyFill="1" applyBorder="1" applyAlignment="1">
      <alignment horizontal="center" vertical="center" wrapText="1"/>
    </xf>
    <xf numFmtId="178" fontId="2" fillId="0" borderId="112" xfId="42" applyNumberFormat="1" applyFont="1" applyFill="1" applyBorder="1" applyAlignment="1">
      <alignment horizontal="center" vertical="center" wrapText="1"/>
    </xf>
    <xf numFmtId="178" fontId="2" fillId="0" borderId="104" xfId="42" applyNumberFormat="1" applyFont="1" applyFill="1" applyBorder="1" applyAlignment="1">
      <alignment horizontal="center" vertical="center" wrapText="1"/>
    </xf>
    <xf numFmtId="178" fontId="2" fillId="0" borderId="113" xfId="42" applyNumberFormat="1" applyFont="1" applyFill="1" applyBorder="1" applyAlignment="1">
      <alignment horizontal="center"/>
    </xf>
    <xf numFmtId="178" fontId="2" fillId="0" borderId="104" xfId="42" applyNumberFormat="1" applyFont="1" applyFill="1" applyBorder="1" applyAlignment="1">
      <alignment horizontal="center"/>
    </xf>
    <xf numFmtId="178" fontId="3" fillId="0" borderId="66" xfId="42" applyNumberFormat="1" applyFont="1" applyFill="1" applyBorder="1" applyAlignment="1">
      <alignment/>
    </xf>
    <xf numFmtId="178" fontId="2" fillId="0" borderId="114" xfId="42" applyNumberFormat="1" applyFont="1" applyFill="1" applyBorder="1" applyAlignment="1">
      <alignment horizontal="center" vertical="center" wrapText="1"/>
    </xf>
    <xf numFmtId="178" fontId="2" fillId="0" borderId="105" xfId="42" applyNumberFormat="1" applyFont="1" applyFill="1" applyBorder="1" applyAlignment="1">
      <alignment horizontal="center" vertical="center" wrapText="1"/>
    </xf>
    <xf numFmtId="178" fontId="2" fillId="0" borderId="114" xfId="42" applyNumberFormat="1" applyFont="1" applyFill="1" applyBorder="1" applyAlignment="1">
      <alignment horizontal="center"/>
    </xf>
    <xf numFmtId="178" fontId="3" fillId="0" borderId="105" xfId="42" applyNumberFormat="1" applyFont="1" applyFill="1" applyBorder="1" applyAlignment="1">
      <alignment horizontal="center"/>
    </xf>
    <xf numFmtId="178" fontId="2" fillId="0" borderId="105" xfId="42" applyNumberFormat="1" applyFont="1" applyFill="1" applyBorder="1" applyAlignment="1">
      <alignment horizontal="center"/>
    </xf>
    <xf numFmtId="178" fontId="2" fillId="0" borderId="113" xfId="42" applyNumberFormat="1" applyFont="1" applyFill="1" applyBorder="1" applyAlignment="1">
      <alignment horizontal="right"/>
    </xf>
    <xf numFmtId="178" fontId="2" fillId="0" borderId="115" xfId="42" applyNumberFormat="1" applyFont="1" applyFill="1" applyBorder="1" applyAlignment="1">
      <alignment/>
    </xf>
    <xf numFmtId="178" fontId="22" fillId="0" borderId="0" xfId="42" applyNumberFormat="1" applyFont="1" applyAlignment="1">
      <alignment wrapText="1"/>
    </xf>
    <xf numFmtId="178" fontId="12" fillId="0" borderId="0" xfId="42" applyNumberFormat="1" applyFont="1" applyFill="1" applyAlignment="1">
      <alignment wrapText="1"/>
    </xf>
    <xf numFmtId="178" fontId="12" fillId="0" borderId="0" xfId="42" applyNumberFormat="1" applyFont="1" applyAlignment="1">
      <alignment horizontal="center" wrapText="1"/>
    </xf>
    <xf numFmtId="178" fontId="22" fillId="0" borderId="19" xfId="42" applyNumberFormat="1" applyFont="1" applyBorder="1" applyAlignment="1">
      <alignment wrapText="1"/>
    </xf>
    <xf numFmtId="178" fontId="23" fillId="0" borderId="0" xfId="42" applyNumberFormat="1" applyFont="1" applyAlignment="1">
      <alignment horizontal="left"/>
    </xf>
    <xf numFmtId="178" fontId="22" fillId="0" borderId="60" xfId="42" applyNumberFormat="1" applyFont="1" applyBorder="1" applyAlignment="1">
      <alignment/>
    </xf>
    <xf numFmtId="178" fontId="22" fillId="0" borderId="0" xfId="42" applyNumberFormat="1" applyFont="1" applyBorder="1" applyAlignment="1">
      <alignment/>
    </xf>
    <xf numFmtId="178" fontId="22" fillId="0" borderId="0" xfId="42" applyNumberFormat="1" applyFont="1" applyAlignment="1">
      <alignment vertical="center" wrapText="1"/>
    </xf>
    <xf numFmtId="178" fontId="12" fillId="0" borderId="0" xfId="42" applyNumberFormat="1" applyFont="1" applyAlignment="1">
      <alignment vertical="center" wrapText="1"/>
    </xf>
    <xf numFmtId="178" fontId="22" fillId="0" borderId="60" xfId="42" applyNumberFormat="1" applyFont="1" applyBorder="1" applyAlignment="1">
      <alignment vertical="center" wrapText="1"/>
    </xf>
    <xf numFmtId="178" fontId="22" fillId="0" borderId="0" xfId="42" applyNumberFormat="1" applyFont="1" applyBorder="1" applyAlignment="1">
      <alignment vertical="center" wrapText="1"/>
    </xf>
    <xf numFmtId="178" fontId="3" fillId="0" borderId="45" xfId="42" applyNumberFormat="1" applyFont="1" applyBorder="1" applyAlignment="1">
      <alignment/>
    </xf>
    <xf numFmtId="178" fontId="110" fillId="0" borderId="0" xfId="42" applyNumberFormat="1" applyFont="1" applyBorder="1" applyAlignment="1">
      <alignment/>
    </xf>
    <xf numFmtId="178" fontId="112" fillId="0" borderId="0" xfId="42" applyNumberFormat="1" applyFont="1" applyAlignment="1">
      <alignment horizontal="center"/>
    </xf>
    <xf numFmtId="178" fontId="116" fillId="0" borderId="57" xfId="42" applyNumberFormat="1" applyFont="1" applyBorder="1" applyAlignment="1">
      <alignment horizontal="center" wrapText="1"/>
    </xf>
    <xf numFmtId="178" fontId="116" fillId="0" borderId="70" xfId="42" applyNumberFormat="1" applyFont="1" applyBorder="1" applyAlignment="1">
      <alignment horizontal="center" vertical="center" wrapText="1"/>
    </xf>
    <xf numFmtId="178" fontId="116" fillId="0" borderId="60" xfId="42" applyNumberFormat="1" applyFont="1" applyBorder="1" applyAlignment="1">
      <alignment horizontal="center" vertical="center" wrapText="1"/>
    </xf>
    <xf numFmtId="178" fontId="116" fillId="0" borderId="116" xfId="42" applyNumberFormat="1" applyFont="1" applyBorder="1" applyAlignment="1">
      <alignment horizontal="center" vertical="center" wrapText="1"/>
    </xf>
    <xf numFmtId="178" fontId="127" fillId="0" borderId="60" xfId="42" applyNumberFormat="1" applyFont="1" applyBorder="1" applyAlignment="1">
      <alignment horizontal="left"/>
    </xf>
    <xf numFmtId="178" fontId="112" fillId="0" borderId="0" xfId="42" applyNumberFormat="1" applyFont="1" applyAlignment="1">
      <alignment/>
    </xf>
    <xf numFmtId="178" fontId="115" fillId="0" borderId="0" xfId="42" applyNumberFormat="1" applyFont="1" applyAlignment="1">
      <alignment vertical="center" wrapText="1"/>
    </xf>
    <xf numFmtId="178" fontId="115" fillId="0" borderId="0" xfId="42" applyNumberFormat="1" applyFont="1" applyAlignment="1">
      <alignment wrapText="1"/>
    </xf>
    <xf numFmtId="178" fontId="119" fillId="0" borderId="0" xfId="42" applyNumberFormat="1" applyFont="1" applyAlignment="1">
      <alignment/>
    </xf>
    <xf numFmtId="178" fontId="140" fillId="0" borderId="19" xfId="42" applyNumberFormat="1" applyFont="1" applyBorder="1" applyAlignment="1">
      <alignment horizontal="center" wrapText="1"/>
    </xf>
    <xf numFmtId="178" fontId="116" fillId="0" borderId="0" xfId="42" applyNumberFormat="1" applyFont="1" applyAlignment="1">
      <alignment horizontal="center" vertical="center" wrapText="1"/>
    </xf>
    <xf numFmtId="178" fontId="116" fillId="0" borderId="0" xfId="42" applyNumberFormat="1" applyFont="1" applyAlignment="1">
      <alignment horizontal="center" wrapText="1"/>
    </xf>
    <xf numFmtId="178" fontId="127" fillId="0" borderId="60" xfId="42" applyNumberFormat="1" applyFont="1" applyFill="1" applyBorder="1" applyAlignment="1">
      <alignment/>
    </xf>
    <xf numFmtId="178" fontId="127" fillId="0" borderId="60" xfId="42" applyNumberFormat="1" applyFont="1" applyBorder="1" applyAlignment="1">
      <alignment vertical="center"/>
    </xf>
    <xf numFmtId="178" fontId="127" fillId="0" borderId="60" xfId="42" applyNumberFormat="1" applyFont="1" applyBorder="1" applyAlignment="1">
      <alignment/>
    </xf>
    <xf numFmtId="178" fontId="116" fillId="0" borderId="70" xfId="42" applyNumberFormat="1" applyFont="1" applyBorder="1" applyAlignment="1">
      <alignment wrapText="1"/>
    </xf>
    <xf numFmtId="178" fontId="116" fillId="0" borderId="57" xfId="42" applyNumberFormat="1" applyFont="1" applyBorder="1" applyAlignment="1">
      <alignment wrapText="1"/>
    </xf>
    <xf numFmtId="178" fontId="116" fillId="0" borderId="0" xfId="42" applyNumberFormat="1" applyFont="1" applyAlignment="1">
      <alignment wrapText="1"/>
    </xf>
    <xf numFmtId="178" fontId="140" fillId="0" borderId="0" xfId="42" applyNumberFormat="1" applyFont="1" applyAlignment="1">
      <alignment wrapText="1"/>
    </xf>
    <xf numFmtId="178" fontId="116" fillId="0" borderId="0" xfId="42" applyNumberFormat="1" applyFont="1" applyAlignment="1">
      <alignment vertical="center" wrapText="1"/>
    </xf>
    <xf numFmtId="178" fontId="115" fillId="0" borderId="60" xfId="42" applyNumberFormat="1" applyFont="1" applyBorder="1" applyAlignment="1">
      <alignment vertical="center" wrapText="1"/>
    </xf>
    <xf numFmtId="178" fontId="115" fillId="0" borderId="0" xfId="42" applyNumberFormat="1" applyFont="1" applyBorder="1" applyAlignment="1">
      <alignment vertical="center" wrapText="1"/>
    </xf>
    <xf numFmtId="178" fontId="140" fillId="0" borderId="0" xfId="42" applyNumberFormat="1" applyFont="1" applyAlignment="1">
      <alignment vertical="center" wrapText="1"/>
    </xf>
    <xf numFmtId="178" fontId="127" fillId="0" borderId="60" xfId="42" applyNumberFormat="1" applyFont="1" applyBorder="1" applyAlignment="1">
      <alignment horizontal="left" wrapText="1"/>
    </xf>
    <xf numFmtId="178" fontId="122" fillId="0" borderId="0" xfId="42" applyNumberFormat="1" applyFont="1" applyAlignment="1">
      <alignment horizontal="left" wrapText="1"/>
    </xf>
    <xf numFmtId="178" fontId="115" fillId="0" borderId="60" xfId="42" applyNumberFormat="1" applyFont="1" applyBorder="1" applyAlignment="1">
      <alignment wrapText="1"/>
    </xf>
    <xf numFmtId="178" fontId="115" fillId="0" borderId="0" xfId="42" applyNumberFormat="1" applyFont="1" applyBorder="1" applyAlignment="1">
      <alignment wrapText="1"/>
    </xf>
    <xf numFmtId="178" fontId="116" fillId="0" borderId="60" xfId="42" applyNumberFormat="1" applyFont="1" applyBorder="1" applyAlignment="1">
      <alignment vertical="top" wrapText="1"/>
    </xf>
    <xf numFmtId="178" fontId="127" fillId="0" borderId="60" xfId="42" applyNumberFormat="1" applyFont="1" applyBorder="1" applyAlignment="1">
      <alignment vertical="center" wrapText="1"/>
    </xf>
    <xf numFmtId="178" fontId="2" fillId="0" borderId="0" xfId="42" applyNumberFormat="1" applyFont="1" applyAlignment="1">
      <alignment wrapText="1"/>
    </xf>
    <xf numFmtId="178" fontId="9" fillId="0" borderId="0" xfId="42" applyNumberFormat="1" applyFont="1" applyAlignment="1">
      <alignment wrapText="1"/>
    </xf>
    <xf numFmtId="178" fontId="2" fillId="0" borderId="0" xfId="42" applyNumberFormat="1" applyFont="1" applyBorder="1" applyAlignment="1">
      <alignment horizontal="center" wrapText="1"/>
    </xf>
    <xf numFmtId="178" fontId="2" fillId="0" borderId="0" xfId="42" applyNumberFormat="1" applyFont="1" applyBorder="1" applyAlignment="1">
      <alignment horizontal="left" wrapText="1"/>
    </xf>
    <xf numFmtId="178" fontId="2" fillId="0" borderId="29" xfId="42" applyNumberFormat="1" applyFont="1" applyBorder="1" applyAlignment="1">
      <alignment wrapText="1"/>
    </xf>
    <xf numFmtId="0" fontId="109" fillId="0" borderId="0" xfId="0" applyFont="1" applyAlignment="1">
      <alignment horizontal="center" vertical="center" wrapText="1"/>
    </xf>
    <xf numFmtId="178" fontId="141" fillId="0" borderId="117" xfId="42" applyNumberFormat="1" applyFont="1" applyBorder="1" applyAlignment="1">
      <alignment vertical="center"/>
    </xf>
    <xf numFmtId="178" fontId="141" fillId="0" borderId="118" xfId="42" applyNumberFormat="1" applyFont="1" applyBorder="1" applyAlignment="1">
      <alignment vertical="center"/>
    </xf>
    <xf numFmtId="178" fontId="141" fillId="0" borderId="119" xfId="42" applyNumberFormat="1" applyFont="1" applyBorder="1" applyAlignment="1">
      <alignment vertical="center"/>
    </xf>
    <xf numFmtId="0" fontId="107" fillId="0" borderId="0" xfId="0" applyFont="1" applyBorder="1" applyAlignment="1">
      <alignment horizontal="left"/>
    </xf>
    <xf numFmtId="0" fontId="107" fillId="0" borderId="120" xfId="0" applyFont="1" applyBorder="1" applyAlignment="1">
      <alignment horizontal="center" vertical="center"/>
    </xf>
    <xf numFmtId="0" fontId="107" fillId="0" borderId="87" xfId="0" applyFont="1" applyBorder="1" applyAlignment="1">
      <alignment horizontal="center" vertical="center"/>
    </xf>
    <xf numFmtId="0" fontId="113" fillId="0" borderId="11" xfId="0" applyFont="1" applyBorder="1" applyAlignment="1">
      <alignment horizontal="center"/>
    </xf>
    <xf numFmtId="0" fontId="113" fillId="0" borderId="0" xfId="0" applyFont="1" applyBorder="1" applyAlignment="1">
      <alignment horizontal="center"/>
    </xf>
    <xf numFmtId="0" fontId="113" fillId="0" borderId="10" xfId="0" applyFont="1" applyBorder="1" applyAlignment="1">
      <alignment horizontal="center"/>
    </xf>
    <xf numFmtId="0" fontId="107" fillId="0" borderId="0" xfId="0" applyFont="1" applyBorder="1" applyAlignment="1">
      <alignment horizontal="center"/>
    </xf>
    <xf numFmtId="0" fontId="107" fillId="0" borderId="39" xfId="0" applyFont="1" applyBorder="1" applyAlignment="1">
      <alignment horizontal="center" vertical="center"/>
    </xf>
    <xf numFmtId="0" fontId="107" fillId="0" borderId="121" xfId="0" applyFont="1" applyBorder="1" applyAlignment="1">
      <alignment horizontal="center" vertical="center"/>
    </xf>
    <xf numFmtId="0" fontId="114" fillId="0" borderId="0" xfId="0" applyFont="1" applyBorder="1" applyAlignment="1">
      <alignment horizontal="center"/>
    </xf>
    <xf numFmtId="0" fontId="107" fillId="0" borderId="122" xfId="0" applyFont="1" applyBorder="1" applyAlignment="1">
      <alignment horizontal="center" vertical="center" wrapText="1"/>
    </xf>
    <xf numFmtId="0" fontId="107" fillId="0" borderId="119" xfId="0" applyFont="1" applyBorder="1" applyAlignment="1">
      <alignment horizontal="center" vertical="center" wrapText="1"/>
    </xf>
    <xf numFmtId="0" fontId="142" fillId="0" borderId="0" xfId="0" applyFont="1" applyBorder="1" applyAlignment="1">
      <alignment horizontal="left"/>
    </xf>
    <xf numFmtId="0" fontId="143" fillId="0" borderId="0" xfId="0" applyFont="1" applyBorder="1" applyAlignment="1">
      <alignment horizontal="left"/>
    </xf>
    <xf numFmtId="178" fontId="110" fillId="0" borderId="0" xfId="42" applyNumberFormat="1" applyFont="1" applyFill="1" applyAlignment="1">
      <alignment horizontal="center"/>
    </xf>
    <xf numFmtId="178" fontId="112" fillId="0" borderId="0" xfId="42" applyNumberFormat="1" applyFont="1" applyFill="1" applyAlignment="1">
      <alignment horizontal="center"/>
    </xf>
    <xf numFmtId="178" fontId="107" fillId="0" borderId="25" xfId="42" applyNumberFormat="1" applyFont="1" applyFill="1" applyBorder="1" applyAlignment="1">
      <alignment horizontal="center"/>
    </xf>
    <xf numFmtId="178" fontId="107" fillId="0" borderId="56" xfId="42" applyNumberFormat="1" applyFont="1" applyFill="1" applyBorder="1" applyAlignment="1">
      <alignment horizontal="center"/>
    </xf>
    <xf numFmtId="178" fontId="2" fillId="0" borderId="107" xfId="42" applyNumberFormat="1" applyFont="1" applyFill="1" applyBorder="1" applyAlignment="1">
      <alignment horizontal="center" vertical="center" wrapText="1"/>
    </xf>
    <xf numFmtId="178" fontId="2" fillId="0" borderId="123" xfId="42" applyNumberFormat="1" applyFont="1" applyFill="1" applyBorder="1" applyAlignment="1">
      <alignment horizontal="center" vertical="center" wrapText="1"/>
    </xf>
    <xf numFmtId="178" fontId="2" fillId="0" borderId="16" xfId="42" applyNumberFormat="1" applyFont="1" applyFill="1" applyBorder="1" applyAlignment="1">
      <alignment horizontal="center" vertical="center" wrapText="1"/>
    </xf>
    <xf numFmtId="178" fontId="2" fillId="0" borderId="0" xfId="42" applyNumberFormat="1" applyFont="1" applyFill="1" applyBorder="1" applyAlignment="1">
      <alignment horizontal="center" vertical="center" wrapText="1"/>
    </xf>
    <xf numFmtId="178" fontId="2" fillId="0" borderId="20" xfId="42" applyNumberFormat="1" applyFont="1" applyFill="1" applyBorder="1" applyAlignment="1">
      <alignment horizontal="center" vertical="center" wrapText="1"/>
    </xf>
    <xf numFmtId="178" fontId="127" fillId="0" borderId="60" xfId="42" applyNumberFormat="1" applyFont="1" applyFill="1" applyBorder="1" applyAlignment="1">
      <alignment horizontal="left"/>
    </xf>
    <xf numFmtId="178" fontId="2" fillId="0" borderId="124" xfId="42" applyNumberFormat="1" applyFont="1" applyFill="1" applyBorder="1" applyAlignment="1">
      <alignment horizontal="center" vertical="center" wrapText="1"/>
    </xf>
    <xf numFmtId="178" fontId="2" fillId="0" borderId="66" xfId="42" applyNumberFormat="1" applyFont="1" applyFill="1" applyBorder="1" applyAlignment="1">
      <alignment horizontal="center" vertical="center" wrapText="1"/>
    </xf>
    <xf numFmtId="178" fontId="2" fillId="0" borderId="67" xfId="42" applyNumberFormat="1" applyFont="1" applyFill="1" applyBorder="1" applyAlignment="1">
      <alignment horizontal="center" vertical="center" wrapText="1"/>
    </xf>
    <xf numFmtId="178" fontId="2" fillId="0" borderId="86" xfId="42" applyNumberFormat="1" applyFont="1" applyFill="1" applyBorder="1" applyAlignment="1">
      <alignment horizontal="center" vertical="center" wrapText="1"/>
    </xf>
    <xf numFmtId="178" fontId="107" fillId="0" borderId="110" xfId="42" applyNumberFormat="1" applyFont="1" applyFill="1" applyBorder="1" applyAlignment="1">
      <alignment horizontal="center" vertical="center"/>
    </xf>
    <xf numFmtId="178" fontId="107" fillId="0" borderId="17" xfId="42" applyNumberFormat="1" applyFont="1" applyFill="1" applyBorder="1" applyAlignment="1">
      <alignment horizontal="center" vertical="center"/>
    </xf>
    <xf numFmtId="178" fontId="107" fillId="0" borderId="21" xfId="42" applyNumberFormat="1" applyFont="1" applyFill="1" applyBorder="1" applyAlignment="1">
      <alignment horizontal="center" vertical="center"/>
    </xf>
    <xf numFmtId="178" fontId="2" fillId="0" borderId="76" xfId="42" applyNumberFormat="1" applyFont="1" applyFill="1" applyBorder="1" applyAlignment="1">
      <alignment horizontal="center" vertical="center" wrapText="1"/>
    </xf>
    <xf numFmtId="178" fontId="2" fillId="0" borderId="19" xfId="42" applyNumberFormat="1" applyFont="1" applyFill="1" applyBorder="1" applyAlignment="1">
      <alignment horizontal="center" vertical="center" wrapText="1"/>
    </xf>
    <xf numFmtId="178" fontId="2" fillId="0" borderId="57" xfId="42" applyNumberFormat="1" applyFont="1" applyFill="1" applyBorder="1" applyAlignment="1">
      <alignment horizontal="center" vertical="center" wrapText="1"/>
    </xf>
    <xf numFmtId="178" fontId="2" fillId="0" borderId="40" xfId="42" applyNumberFormat="1" applyFont="1" applyFill="1" applyBorder="1" applyAlignment="1">
      <alignment horizontal="center" vertical="center" wrapText="1"/>
    </xf>
    <xf numFmtId="178" fontId="2" fillId="0" borderId="30" xfId="42" applyNumberFormat="1" applyFont="1" applyFill="1" applyBorder="1" applyAlignment="1">
      <alignment horizontal="center" vertical="center" wrapText="1"/>
    </xf>
    <xf numFmtId="178" fontId="2" fillId="0" borderId="11" xfId="42" applyNumberFormat="1" applyFont="1" applyFill="1" applyBorder="1" applyAlignment="1">
      <alignment horizontal="center" vertical="center" wrapText="1"/>
    </xf>
    <xf numFmtId="178" fontId="2" fillId="0" borderId="38" xfId="42" applyNumberFormat="1" applyFont="1" applyFill="1" applyBorder="1" applyAlignment="1">
      <alignment horizontal="center" vertical="center" wrapText="1"/>
    </xf>
    <xf numFmtId="178" fontId="2" fillId="0" borderId="125" xfId="42" applyNumberFormat="1" applyFont="1" applyFill="1" applyBorder="1" applyAlignment="1">
      <alignment horizontal="center" vertical="center" wrapText="1"/>
    </xf>
    <xf numFmtId="178" fontId="2" fillId="0" borderId="126" xfId="42" applyNumberFormat="1" applyFont="1" applyFill="1" applyBorder="1" applyAlignment="1">
      <alignment horizontal="center" vertical="center" wrapText="1"/>
    </xf>
    <xf numFmtId="178" fontId="2" fillId="0" borderId="73" xfId="42" applyNumberFormat="1" applyFont="1" applyFill="1" applyBorder="1" applyAlignment="1">
      <alignment horizontal="left"/>
    </xf>
    <xf numFmtId="178" fontId="2" fillId="0" borderId="48" xfId="42" applyNumberFormat="1" applyFont="1" applyFill="1" applyBorder="1" applyAlignment="1">
      <alignment horizontal="left"/>
    </xf>
    <xf numFmtId="178" fontId="8" fillId="0" borderId="110" xfId="42" applyNumberFormat="1" applyFont="1" applyFill="1" applyBorder="1" applyAlignment="1">
      <alignment horizontal="left" vertical="center"/>
    </xf>
    <xf numFmtId="178" fontId="8" fillId="0" borderId="76" xfId="42" applyNumberFormat="1" applyFont="1" applyFill="1" applyBorder="1" applyAlignment="1">
      <alignment horizontal="left" vertical="center"/>
    </xf>
    <xf numFmtId="178" fontId="8" fillId="0" borderId="17" xfId="42" applyNumberFormat="1" applyFont="1" applyFill="1" applyBorder="1" applyAlignment="1">
      <alignment horizontal="left" vertical="center"/>
    </xf>
    <xf numFmtId="178" fontId="8" fillId="0" borderId="19" xfId="42" applyNumberFormat="1" applyFont="1" applyFill="1" applyBorder="1" applyAlignment="1">
      <alignment horizontal="left" vertical="center"/>
    </xf>
    <xf numFmtId="178" fontId="8" fillId="0" borderId="21" xfId="42" applyNumberFormat="1" applyFont="1" applyFill="1" applyBorder="1" applyAlignment="1">
      <alignment horizontal="left" vertical="center"/>
    </xf>
    <xf numFmtId="178" fontId="8" fillId="0" borderId="57" xfId="42" applyNumberFormat="1" applyFont="1" applyFill="1" applyBorder="1" applyAlignment="1">
      <alignment horizontal="left" vertical="center"/>
    </xf>
    <xf numFmtId="178" fontId="108" fillId="0" borderId="127" xfId="42" applyNumberFormat="1" applyFont="1" applyFill="1" applyBorder="1" applyAlignment="1">
      <alignment horizontal="center"/>
    </xf>
    <xf numFmtId="178" fontId="108" fillId="0" borderId="128" xfId="42" applyNumberFormat="1" applyFont="1" applyFill="1" applyBorder="1" applyAlignment="1">
      <alignment horizontal="center"/>
    </xf>
    <xf numFmtId="178" fontId="108" fillId="0" borderId="96" xfId="42" applyNumberFormat="1" applyFont="1" applyFill="1" applyBorder="1" applyAlignment="1">
      <alignment horizontal="center"/>
    </xf>
    <xf numFmtId="178" fontId="108" fillId="0" borderId="58" xfId="42" applyNumberFormat="1" applyFont="1" applyFill="1" applyBorder="1" applyAlignment="1">
      <alignment horizontal="center"/>
    </xf>
    <xf numFmtId="178" fontId="108" fillId="0" borderId="129" xfId="42" applyNumberFormat="1" applyFont="1" applyFill="1" applyBorder="1" applyAlignment="1">
      <alignment horizontal="center"/>
    </xf>
    <xf numFmtId="178" fontId="108" fillId="0" borderId="53" xfId="42" applyNumberFormat="1" applyFont="1" applyFill="1" applyBorder="1" applyAlignment="1">
      <alignment horizontal="center"/>
    </xf>
    <xf numFmtId="178" fontId="108" fillId="0" borderId="34" xfId="42" applyNumberFormat="1" applyFont="1" applyFill="1" applyBorder="1" applyAlignment="1">
      <alignment horizontal="center"/>
    </xf>
    <xf numFmtId="178" fontId="108" fillId="0" borderId="130" xfId="42" applyNumberFormat="1" applyFont="1" applyFill="1" applyBorder="1" applyAlignment="1">
      <alignment horizontal="center"/>
    </xf>
    <xf numFmtId="178" fontId="113" fillId="0" borderId="0" xfId="42" applyNumberFormat="1" applyFont="1" applyFill="1" applyAlignment="1">
      <alignment horizontal="center"/>
    </xf>
    <xf numFmtId="178" fontId="108" fillId="0" borderId="62" xfId="42" applyNumberFormat="1" applyFont="1" applyFill="1" applyBorder="1" applyAlignment="1">
      <alignment horizontal="center" vertical="center" wrapText="1"/>
    </xf>
    <xf numFmtId="178" fontId="108" fillId="0" borderId="23" xfId="42" applyNumberFormat="1" applyFont="1" applyFill="1" applyBorder="1" applyAlignment="1">
      <alignment horizontal="center" vertical="center" wrapText="1"/>
    </xf>
    <xf numFmtId="178" fontId="108" fillId="0" borderId="125" xfId="42" applyNumberFormat="1" applyFont="1" applyFill="1" applyBorder="1" applyAlignment="1">
      <alignment horizontal="center" vertical="center" wrapText="1"/>
    </xf>
    <xf numFmtId="178" fontId="108" fillId="0" borderId="123" xfId="42" applyNumberFormat="1" applyFont="1" applyFill="1" applyBorder="1" applyAlignment="1">
      <alignment horizontal="center" vertical="center" wrapText="1"/>
    </xf>
    <xf numFmtId="178" fontId="116" fillId="0" borderId="70" xfId="42" applyNumberFormat="1" applyFont="1" applyBorder="1" applyAlignment="1">
      <alignment horizontal="center" wrapText="1"/>
    </xf>
    <xf numFmtId="178" fontId="116" fillId="0" borderId="116" xfId="42" applyNumberFormat="1" applyFont="1" applyBorder="1" applyAlignment="1">
      <alignment horizontal="center" wrapText="1"/>
    </xf>
    <xf numFmtId="178" fontId="116" fillId="0" borderId="73" xfId="42" applyNumberFormat="1" applyFont="1" applyBorder="1" applyAlignment="1">
      <alignment horizontal="left" wrapText="1"/>
    </xf>
    <xf numFmtId="178" fontId="116" fillId="0" borderId="27" xfId="42" applyNumberFormat="1" applyFont="1" applyBorder="1" applyAlignment="1">
      <alignment horizontal="left" wrapText="1"/>
    </xf>
    <xf numFmtId="178" fontId="116" fillId="0" borderId="22" xfId="42" applyNumberFormat="1" applyFont="1" applyBorder="1" applyAlignment="1">
      <alignment horizontal="left" wrapText="1"/>
    </xf>
    <xf numFmtId="178" fontId="116" fillId="0" borderId="70" xfId="42" applyNumberFormat="1" applyFont="1" applyBorder="1" applyAlignment="1">
      <alignment horizontal="center"/>
    </xf>
    <xf numFmtId="178" fontId="116" fillId="0" borderId="76" xfId="42" applyNumberFormat="1" applyFont="1" applyBorder="1" applyAlignment="1">
      <alignment horizontal="center" vertical="center" wrapText="1"/>
    </xf>
    <xf numFmtId="178" fontId="116" fillId="0" borderId="57" xfId="42" applyNumberFormat="1" applyFont="1" applyBorder="1" applyAlignment="1">
      <alignment horizontal="center" vertical="center" wrapText="1"/>
    </xf>
    <xf numFmtId="178" fontId="116" fillId="0" borderId="129" xfId="42" applyNumberFormat="1" applyFont="1" applyBorder="1" applyAlignment="1">
      <alignment horizontal="center" vertical="center"/>
    </xf>
    <xf numFmtId="178" fontId="116" fillId="0" borderId="131" xfId="42" applyNumberFormat="1" applyFont="1" applyBorder="1" applyAlignment="1">
      <alignment horizontal="center" vertical="center"/>
    </xf>
    <xf numFmtId="178" fontId="20" fillId="33" borderId="76" xfId="42" applyNumberFormat="1" applyFont="1" applyFill="1" applyBorder="1" applyAlignment="1">
      <alignment horizontal="center" vertical="center" wrapText="1"/>
    </xf>
    <xf numFmtId="178" fontId="20" fillId="33" borderId="57" xfId="42" applyNumberFormat="1" applyFont="1" applyFill="1" applyBorder="1" applyAlignment="1">
      <alignment horizontal="center" vertical="center" wrapText="1"/>
    </xf>
    <xf numFmtId="178" fontId="116" fillId="0" borderId="110" xfId="42" applyNumberFormat="1" applyFont="1" applyBorder="1" applyAlignment="1">
      <alignment horizontal="center" vertical="center" wrapText="1"/>
    </xf>
    <xf numFmtId="178" fontId="116" fillId="0" borderId="21" xfId="42" applyNumberFormat="1" applyFont="1" applyBorder="1" applyAlignment="1">
      <alignment horizontal="center" vertical="center" wrapText="1"/>
    </xf>
    <xf numFmtId="178" fontId="12" fillId="0" borderId="122" xfId="42" applyNumberFormat="1" applyFont="1" applyBorder="1" applyAlignment="1">
      <alignment horizontal="center" vertical="center" wrapText="1"/>
    </xf>
    <xf numFmtId="178" fontId="12" fillId="0" borderId="118" xfId="42" applyNumberFormat="1" applyFont="1" applyBorder="1" applyAlignment="1">
      <alignment horizontal="center" vertical="center" wrapText="1"/>
    </xf>
    <xf numFmtId="178" fontId="120" fillId="0" borderId="0" xfId="42" applyNumberFormat="1" applyFont="1" applyAlignment="1">
      <alignment horizontal="center"/>
    </xf>
    <xf numFmtId="178" fontId="118" fillId="0" borderId="0" xfId="42" applyNumberFormat="1" applyFont="1" applyAlignment="1">
      <alignment horizontal="left"/>
    </xf>
    <xf numFmtId="178" fontId="12" fillId="0" borderId="76" xfId="42" applyNumberFormat="1" applyFont="1" applyBorder="1" applyAlignment="1">
      <alignment horizontal="center" vertical="center" wrapText="1"/>
    </xf>
    <xf numFmtId="178" fontId="12" fillId="0" borderId="57" xfId="42" applyNumberFormat="1" applyFont="1" applyBorder="1" applyAlignment="1">
      <alignment horizontal="center" vertical="center" wrapText="1"/>
    </xf>
    <xf numFmtId="178" fontId="116" fillId="0" borderId="76" xfId="42" applyNumberFormat="1" applyFont="1" applyBorder="1" applyAlignment="1">
      <alignment horizontal="center" wrapText="1"/>
    </xf>
    <xf numFmtId="178" fontId="116" fillId="0" borderId="57" xfId="42" applyNumberFormat="1" applyFont="1" applyBorder="1" applyAlignment="1">
      <alignment horizontal="center" wrapText="1"/>
    </xf>
    <xf numFmtId="178" fontId="116" fillId="0" borderId="76" xfId="42" applyNumberFormat="1" applyFont="1" applyBorder="1" applyAlignment="1">
      <alignment horizontal="center"/>
    </xf>
    <xf numFmtId="178" fontId="116" fillId="0" borderId="76" xfId="42" applyNumberFormat="1" applyFont="1" applyBorder="1" applyAlignment="1">
      <alignment horizontal="center" vertical="center"/>
    </xf>
    <xf numFmtId="178" fontId="116" fillId="0" borderId="57" xfId="42" applyNumberFormat="1" applyFont="1" applyBorder="1" applyAlignment="1">
      <alignment horizontal="center" vertical="center"/>
    </xf>
    <xf numFmtId="178" fontId="116" fillId="0" borderId="70" xfId="42" applyNumberFormat="1" applyFont="1" applyBorder="1" applyAlignment="1">
      <alignment horizontal="center" vertical="center" wrapText="1"/>
    </xf>
    <xf numFmtId="178" fontId="127" fillId="0" borderId="0" xfId="42" applyNumberFormat="1" applyFont="1" applyFill="1" applyAlignment="1">
      <alignment horizontal="center"/>
    </xf>
    <xf numFmtId="178" fontId="127" fillId="0" borderId="0" xfId="42" applyNumberFormat="1" applyFont="1" applyFill="1" applyAlignment="1">
      <alignment horizontal="left"/>
    </xf>
    <xf numFmtId="178" fontId="127" fillId="0" borderId="0" xfId="42" applyNumberFormat="1" applyFont="1" applyAlignment="1">
      <alignment horizontal="center"/>
    </xf>
    <xf numFmtId="178" fontId="116" fillId="0" borderId="60" xfId="42" applyNumberFormat="1" applyFont="1" applyBorder="1" applyAlignment="1">
      <alignment horizontal="center" vertical="center" wrapText="1"/>
    </xf>
    <xf numFmtId="178" fontId="116" fillId="0" borderId="116" xfId="42" applyNumberFormat="1" applyFont="1" applyBorder="1" applyAlignment="1">
      <alignment horizontal="center" vertical="center" wrapText="1"/>
    </xf>
    <xf numFmtId="178" fontId="116" fillId="0" borderId="73" xfId="42" applyNumberFormat="1" applyFont="1" applyBorder="1" applyAlignment="1">
      <alignment horizontal="center"/>
    </xf>
    <xf numFmtId="178" fontId="116" fillId="0" borderId="27" xfId="42" applyNumberFormat="1" applyFont="1" applyBorder="1" applyAlignment="1">
      <alignment horizontal="center"/>
    </xf>
    <xf numFmtId="178" fontId="116" fillId="0" borderId="22" xfId="42" applyNumberFormat="1" applyFont="1" applyBorder="1" applyAlignment="1">
      <alignment horizontal="center"/>
    </xf>
    <xf numFmtId="178" fontId="116" fillId="0" borderId="120" xfId="42" applyNumberFormat="1" applyFont="1" applyBorder="1" applyAlignment="1">
      <alignment horizontal="center" vertical="center" wrapText="1"/>
    </xf>
    <xf numFmtId="178" fontId="116" fillId="0" borderId="59" xfId="42" applyNumberFormat="1" applyFont="1" applyBorder="1" applyAlignment="1">
      <alignment horizontal="center" vertical="center" wrapText="1"/>
    </xf>
    <xf numFmtId="178" fontId="12" fillId="0" borderId="71" xfId="42" applyNumberFormat="1" applyFont="1" applyBorder="1" applyAlignment="1">
      <alignment horizontal="center" vertical="center" wrapText="1"/>
    </xf>
    <xf numFmtId="178" fontId="112" fillId="0" borderId="0" xfId="42" applyNumberFormat="1" applyFont="1" applyAlignment="1">
      <alignment horizontal="center"/>
    </xf>
    <xf numFmtId="178" fontId="127" fillId="0" borderId="0" xfId="42" applyNumberFormat="1" applyFont="1" applyAlignment="1">
      <alignment horizontal="left"/>
    </xf>
    <xf numFmtId="178" fontId="112" fillId="0" borderId="0" xfId="42" applyNumberFormat="1" applyFont="1" applyAlignment="1">
      <alignment horizontal="center" vertical="center"/>
    </xf>
    <xf numFmtId="178" fontId="116" fillId="0" borderId="71" xfId="42" applyNumberFormat="1" applyFont="1" applyBorder="1" applyAlignment="1">
      <alignment horizontal="center" vertical="center" wrapText="1"/>
    </xf>
    <xf numFmtId="178" fontId="116" fillId="0" borderId="73" xfId="42" applyNumberFormat="1" applyFont="1" applyBorder="1" applyAlignment="1">
      <alignment horizontal="center" vertical="center"/>
    </xf>
    <xf numFmtId="178" fontId="116" fillId="0" borderId="27" xfId="42" applyNumberFormat="1" applyFont="1" applyBorder="1" applyAlignment="1">
      <alignment horizontal="center" vertical="center"/>
    </xf>
    <xf numFmtId="178" fontId="116" fillId="0" borderId="22" xfId="42" applyNumberFormat="1" applyFont="1" applyBorder="1" applyAlignment="1">
      <alignment horizontal="center" vertical="center"/>
    </xf>
    <xf numFmtId="178" fontId="127" fillId="0" borderId="0" xfId="42" applyNumberFormat="1" applyFont="1" applyAlignment="1">
      <alignment horizontal="left" vertical="center"/>
    </xf>
    <xf numFmtId="178" fontId="116" fillId="0" borderId="129" xfId="42" applyNumberFormat="1" applyFont="1" applyBorder="1" applyAlignment="1">
      <alignment horizontal="center" vertical="center" wrapText="1"/>
    </xf>
    <xf numFmtId="178" fontId="116" fillId="0" borderId="66" xfId="42" applyNumberFormat="1" applyFont="1" applyBorder="1" applyAlignment="1">
      <alignment horizontal="center" vertical="center" wrapText="1"/>
    </xf>
    <xf numFmtId="178" fontId="116" fillId="0" borderId="67" xfId="42" applyNumberFormat="1" applyFont="1" applyBorder="1" applyAlignment="1">
      <alignment horizontal="center" vertical="center" wrapText="1"/>
    </xf>
    <xf numFmtId="178" fontId="120" fillId="0" borderId="0" xfId="42" applyNumberFormat="1" applyFont="1" applyAlignment="1">
      <alignment horizontal="center" vertical="center"/>
    </xf>
    <xf numFmtId="178" fontId="118" fillId="0" borderId="0" xfId="42" applyNumberFormat="1" applyFont="1" applyAlignment="1">
      <alignment horizontal="center"/>
    </xf>
    <xf numFmtId="178" fontId="113" fillId="0" borderId="0" xfId="42" applyNumberFormat="1" applyFont="1" applyAlignment="1">
      <alignment horizontal="center"/>
    </xf>
    <xf numFmtId="178" fontId="8" fillId="0" borderId="93" xfId="42" applyNumberFormat="1" applyFont="1" applyBorder="1" applyAlignment="1">
      <alignment horizontal="center" vertical="center" wrapText="1"/>
    </xf>
    <xf numFmtId="178" fontId="8" fillId="0" borderId="57" xfId="42" applyNumberFormat="1" applyFont="1" applyBorder="1" applyAlignment="1">
      <alignment horizontal="center" vertical="center" wrapText="1"/>
    </xf>
    <xf numFmtId="178" fontId="9" fillId="0" borderId="106" xfId="42" applyNumberFormat="1" applyFont="1" applyBorder="1" applyAlignment="1">
      <alignment horizontal="center" vertical="center" wrapText="1"/>
    </xf>
    <xf numFmtId="178" fontId="9" fillId="0" borderId="132" xfId="42" applyNumberFormat="1" applyFont="1" applyBorder="1" applyAlignment="1">
      <alignment horizontal="center" vertical="center" wrapText="1"/>
    </xf>
    <xf numFmtId="178" fontId="8" fillId="0" borderId="103" xfId="42" applyNumberFormat="1" applyFont="1" applyBorder="1" applyAlignment="1">
      <alignment horizontal="center" vertical="center" wrapText="1"/>
    </xf>
    <xf numFmtId="178" fontId="8" fillId="0" borderId="28" xfId="42" applyNumberFormat="1" applyFont="1" applyBorder="1" applyAlignment="1">
      <alignment horizontal="center" vertical="center" wrapText="1"/>
    </xf>
    <xf numFmtId="178" fontId="8" fillId="0" borderId="110" xfId="42" applyNumberFormat="1" applyFont="1" applyBorder="1" applyAlignment="1">
      <alignment horizontal="center" vertical="center" wrapText="1"/>
    </xf>
    <xf numFmtId="178" fontId="8" fillId="0" borderId="17" xfId="42" applyNumberFormat="1" applyFont="1" applyBorder="1" applyAlignment="1">
      <alignment horizontal="center" vertical="center" wrapText="1"/>
    </xf>
    <xf numFmtId="178" fontId="8" fillId="0" borderId="21" xfId="42" applyNumberFormat="1" applyFont="1" applyBorder="1" applyAlignment="1">
      <alignment horizontal="center" vertical="center" wrapText="1"/>
    </xf>
    <xf numFmtId="178" fontId="8" fillId="0" borderId="76" xfId="42" applyNumberFormat="1" applyFont="1" applyBorder="1" applyAlignment="1">
      <alignment horizontal="center" vertical="center" wrapText="1"/>
    </xf>
    <xf numFmtId="178" fontId="8" fillId="0" borderId="14" xfId="42" applyNumberFormat="1" applyFont="1" applyBorder="1" applyAlignment="1">
      <alignment horizontal="center" vertical="center" wrapText="1"/>
    </xf>
    <xf numFmtId="178" fontId="8" fillId="0" borderId="15" xfId="42" applyNumberFormat="1" applyFont="1" applyBorder="1" applyAlignment="1">
      <alignment horizontal="center" vertical="center" wrapText="1"/>
    </xf>
    <xf numFmtId="178" fontId="108" fillId="0" borderId="91" xfId="42" applyNumberFormat="1" applyFont="1" applyBorder="1" applyAlignment="1">
      <alignment horizontal="center" vertical="center" wrapText="1"/>
    </xf>
    <xf numFmtId="178" fontId="108" fillId="0" borderId="12" xfId="42" applyNumberFormat="1" applyFont="1" applyBorder="1" applyAlignment="1">
      <alignment horizontal="center" vertical="center" wrapText="1"/>
    </xf>
    <xf numFmtId="178" fontId="127" fillId="0" borderId="60" xfId="42" applyNumberFormat="1" applyFont="1" applyBorder="1" applyAlignment="1">
      <alignment horizontal="left"/>
    </xf>
    <xf numFmtId="178" fontId="8" fillId="0" borderId="101" xfId="42" applyNumberFormat="1" applyFont="1" applyBorder="1" applyAlignment="1">
      <alignment horizontal="center" vertical="center" wrapText="1"/>
    </xf>
    <xf numFmtId="178" fontId="9" fillId="0" borderId="129" xfId="42" applyNumberFormat="1" applyFont="1" applyBorder="1" applyAlignment="1">
      <alignment horizontal="center" vertical="center" wrapText="1"/>
    </xf>
    <xf numFmtId="178" fontId="9" fillId="0" borderId="66" xfId="42" applyNumberFormat="1" applyFont="1" applyBorder="1" applyAlignment="1">
      <alignment horizontal="center" vertical="center" wrapText="1"/>
    </xf>
    <xf numFmtId="178" fontId="9" fillId="0" borderId="67" xfId="42" applyNumberFormat="1" applyFont="1" applyBorder="1" applyAlignment="1">
      <alignment horizontal="center" vertical="center" wrapText="1"/>
    </xf>
    <xf numFmtId="178" fontId="8" fillId="0" borderId="19" xfId="42" applyNumberFormat="1" applyFont="1" applyBorder="1" applyAlignment="1">
      <alignment horizontal="center" vertical="center" wrapText="1"/>
    </xf>
    <xf numFmtId="178" fontId="8" fillId="0" borderId="71" xfId="42" applyNumberFormat="1" applyFont="1" applyBorder="1" applyAlignment="1">
      <alignment horizontal="center" vertical="center" wrapText="1"/>
    </xf>
    <xf numFmtId="178" fontId="8" fillId="0" borderId="56" xfId="42" applyNumberFormat="1" applyFont="1" applyBorder="1" applyAlignment="1">
      <alignment horizontal="center" vertical="center" wrapText="1"/>
    </xf>
    <xf numFmtId="178" fontId="108" fillId="0" borderId="58" xfId="42" applyNumberFormat="1" applyFont="1" applyBorder="1" applyAlignment="1">
      <alignment horizontal="center" vertical="center" wrapText="1"/>
    </xf>
    <xf numFmtId="178" fontId="108" fillId="0" borderId="18" xfId="42" applyNumberFormat="1" applyFont="1" applyBorder="1" applyAlignment="1">
      <alignment horizontal="center" vertical="center" wrapText="1"/>
    </xf>
    <xf numFmtId="178" fontId="108" fillId="0" borderId="14" xfId="42" applyNumberFormat="1" applyFont="1" applyBorder="1" applyAlignment="1">
      <alignment horizontal="center" vertical="center" wrapText="1"/>
    </xf>
    <xf numFmtId="178" fontId="108" fillId="0" borderId="15" xfId="42" applyNumberFormat="1" applyFont="1" applyBorder="1" applyAlignment="1">
      <alignment horizontal="center" vertical="center" wrapText="1"/>
    </xf>
    <xf numFmtId="178" fontId="10" fillId="0" borderId="71" xfId="42" applyNumberFormat="1" applyFont="1" applyBorder="1" applyAlignment="1">
      <alignment horizontal="center" vertical="center" wrapText="1"/>
    </xf>
    <xf numFmtId="178" fontId="10" fillId="0" borderId="133" xfId="42" applyNumberFormat="1" applyFont="1" applyBorder="1" applyAlignment="1">
      <alignment horizontal="center" vertical="center" wrapText="1"/>
    </xf>
    <xf numFmtId="178" fontId="10" fillId="0" borderId="134" xfId="42" applyNumberFormat="1" applyFont="1" applyBorder="1" applyAlignment="1">
      <alignment horizontal="center" vertical="center" wrapText="1"/>
    </xf>
    <xf numFmtId="178" fontId="10" fillId="0" borderId="135" xfId="42" applyNumberFormat="1" applyFont="1" applyBorder="1" applyAlignment="1">
      <alignment horizontal="center" vertical="center" wrapText="1"/>
    </xf>
    <xf numFmtId="178" fontId="110" fillId="0" borderId="129" xfId="42" applyNumberFormat="1" applyFont="1" applyBorder="1" applyAlignment="1">
      <alignment horizontal="center"/>
    </xf>
    <xf numFmtId="178" fontId="110" fillId="0" borderId="66" xfId="42" applyNumberFormat="1" applyFont="1" applyBorder="1" applyAlignment="1">
      <alignment horizontal="center"/>
    </xf>
    <xf numFmtId="178" fontId="110" fillId="0" borderId="67" xfId="42" applyNumberFormat="1" applyFont="1" applyBorder="1" applyAlignment="1">
      <alignment horizontal="center"/>
    </xf>
    <xf numFmtId="178" fontId="127" fillId="0" borderId="60" xfId="42" applyNumberFormat="1" applyFont="1" applyBorder="1" applyAlignment="1">
      <alignment horizontal="center" wrapText="1"/>
    </xf>
    <xf numFmtId="178" fontId="108" fillId="0" borderId="80" xfId="42" applyNumberFormat="1" applyFont="1" applyBorder="1" applyAlignment="1">
      <alignment horizontal="center"/>
    </xf>
    <xf numFmtId="178" fontId="108" fillId="0" borderId="79" xfId="42" applyNumberFormat="1" applyFont="1" applyBorder="1" applyAlignment="1">
      <alignment horizontal="center"/>
    </xf>
    <xf numFmtId="178" fontId="108" fillId="0" borderId="96" xfId="42" applyNumberFormat="1" applyFont="1" applyBorder="1" applyAlignment="1">
      <alignment horizontal="center"/>
    </xf>
    <xf numFmtId="178" fontId="108" fillId="0" borderId="58" xfId="42" applyNumberFormat="1" applyFont="1" applyBorder="1" applyAlignment="1">
      <alignment horizontal="center"/>
    </xf>
    <xf numFmtId="178" fontId="127" fillId="0" borderId="136" xfId="42" applyNumberFormat="1" applyFont="1" applyBorder="1" applyAlignment="1">
      <alignment horizontal="left" wrapText="1"/>
    </xf>
    <xf numFmtId="178" fontId="127" fillId="0" borderId="68" xfId="42" applyNumberFormat="1" applyFont="1" applyBorder="1" applyAlignment="1">
      <alignment horizontal="left" wrapText="1"/>
    </xf>
    <xf numFmtId="178" fontId="127" fillId="0" borderId="82" xfId="42" applyNumberFormat="1" applyFont="1" applyBorder="1" applyAlignment="1">
      <alignment horizontal="left" wrapText="1"/>
    </xf>
    <xf numFmtId="178" fontId="108" fillId="0" borderId="137" xfId="42" applyNumberFormat="1" applyFont="1" applyBorder="1" applyAlignment="1">
      <alignment horizontal="center"/>
    </xf>
    <xf numFmtId="178" fontId="108" fillId="0" borderId="81" xfId="42" applyNumberFormat="1" applyFont="1" applyBorder="1" applyAlignment="1">
      <alignment horizontal="center"/>
    </xf>
    <xf numFmtId="178" fontId="108" fillId="0" borderId="124" xfId="42" applyNumberFormat="1" applyFont="1" applyBorder="1" applyAlignment="1">
      <alignment horizontal="center"/>
    </xf>
    <xf numFmtId="178" fontId="108" fillId="0" borderId="66" xfId="42" applyNumberFormat="1" applyFont="1" applyBorder="1" applyAlignment="1">
      <alignment horizontal="center"/>
    </xf>
    <xf numFmtId="178" fontId="108" fillId="0" borderId="138" xfId="42" applyNumberFormat="1" applyFont="1" applyBorder="1" applyAlignment="1">
      <alignment horizontal="center"/>
    </xf>
    <xf numFmtId="178" fontId="108" fillId="0" borderId="55" xfId="42" applyNumberFormat="1" applyFont="1" applyBorder="1" applyAlignment="1">
      <alignment horizontal="center" vertical="center" wrapText="1"/>
    </xf>
    <xf numFmtId="178" fontId="108" fillId="0" borderId="24" xfId="42" applyNumberFormat="1" applyFont="1" applyBorder="1" applyAlignment="1">
      <alignment horizontal="center" vertical="center" wrapText="1"/>
    </xf>
    <xf numFmtId="178" fontId="108" fillId="0" borderId="65" xfId="42" applyNumberFormat="1" applyFont="1" applyBorder="1" applyAlignment="1">
      <alignment horizontal="center" vertical="center" wrapText="1"/>
    </xf>
    <xf numFmtId="178" fontId="108" fillId="0" borderId="77" xfId="42" applyNumberFormat="1" applyFont="1" applyBorder="1" applyAlignment="1">
      <alignment horizontal="center" vertical="center" wrapText="1"/>
    </xf>
    <xf numFmtId="178" fontId="2" fillId="0" borderId="73" xfId="42" applyNumberFormat="1" applyFont="1" applyBorder="1" applyAlignment="1">
      <alignment horizontal="left"/>
    </xf>
    <xf numFmtId="178" fontId="2" fillId="0" borderId="27" xfId="42" applyNumberFormat="1" applyFont="1" applyBorder="1" applyAlignment="1">
      <alignment horizontal="left"/>
    </xf>
    <xf numFmtId="178" fontId="8" fillId="0" borderId="110" xfId="42" applyNumberFormat="1" applyFont="1" applyBorder="1" applyAlignment="1">
      <alignment horizontal="left" vertical="center"/>
    </xf>
    <xf numFmtId="178" fontId="8" fillId="0" borderId="76" xfId="42" applyNumberFormat="1" applyFont="1" applyBorder="1" applyAlignment="1">
      <alignment horizontal="left" vertical="center"/>
    </xf>
    <xf numFmtId="178" fontId="8" fillId="0" borderId="39" xfId="42" applyNumberFormat="1" applyFont="1" applyBorder="1" applyAlignment="1">
      <alignment horizontal="left" vertical="center"/>
    </xf>
    <xf numFmtId="178" fontId="8" fillId="0" borderId="17" xfId="42" applyNumberFormat="1" applyFont="1" applyBorder="1" applyAlignment="1">
      <alignment horizontal="left" vertical="center"/>
    </xf>
    <xf numFmtId="178" fontId="8" fillId="0" borderId="19" xfId="42" applyNumberFormat="1" applyFont="1" applyBorder="1" applyAlignment="1">
      <alignment horizontal="left" vertical="center"/>
    </xf>
    <xf numFmtId="178" fontId="8" fillId="0" borderId="14" xfId="42" applyNumberFormat="1" applyFont="1" applyBorder="1" applyAlignment="1">
      <alignment horizontal="left" vertical="center"/>
    </xf>
    <xf numFmtId="178" fontId="8" fillId="0" borderId="21" xfId="42" applyNumberFormat="1" applyFont="1" applyBorder="1" applyAlignment="1">
      <alignment horizontal="left" vertical="center"/>
    </xf>
    <xf numFmtId="178" fontId="8" fillId="0" borderId="57" xfId="42" applyNumberFormat="1" applyFont="1" applyBorder="1" applyAlignment="1">
      <alignment horizontal="left" vertical="center"/>
    </xf>
    <xf numFmtId="178" fontId="8" fillId="0" borderId="15" xfId="42" applyNumberFormat="1" applyFont="1" applyBorder="1" applyAlignment="1">
      <alignment horizontal="left" vertical="center"/>
    </xf>
    <xf numFmtId="178" fontId="8" fillId="0" borderId="96" xfId="42" applyNumberFormat="1" applyFont="1" applyBorder="1" applyAlignment="1">
      <alignment horizontal="center"/>
    </xf>
    <xf numFmtId="178" fontId="8" fillId="0" borderId="58" xfId="42" applyNumberFormat="1" applyFont="1" applyBorder="1" applyAlignment="1">
      <alignment horizontal="center"/>
    </xf>
    <xf numFmtId="178" fontId="108" fillId="0" borderId="30" xfId="42" applyNumberFormat="1" applyFont="1" applyBorder="1" applyAlignment="1">
      <alignment horizontal="center" vertical="center" wrapText="1"/>
    </xf>
    <xf numFmtId="178" fontId="108" fillId="0" borderId="23" xfId="42" applyNumberFormat="1" applyFont="1" applyBorder="1" applyAlignment="1">
      <alignment horizontal="center" vertical="center" wrapText="1"/>
    </xf>
    <xf numFmtId="178" fontId="108" fillId="0" borderId="107" xfId="42" applyNumberFormat="1" applyFont="1" applyBorder="1" applyAlignment="1">
      <alignment horizontal="center" vertical="center" wrapText="1"/>
    </xf>
    <xf numFmtId="178" fontId="108" fillId="0" borderId="123" xfId="42" applyNumberFormat="1" applyFont="1" applyBorder="1" applyAlignment="1">
      <alignment horizontal="center" vertical="center" wrapText="1"/>
    </xf>
    <xf numFmtId="0" fontId="2" fillId="0" borderId="108" xfId="59" applyFont="1" applyBorder="1" applyAlignment="1">
      <alignment horizontal="center" vertical="center" wrapText="1"/>
      <protection/>
    </xf>
    <xf numFmtId="0" fontId="2" fillId="0" borderId="71" xfId="59" applyFont="1" applyBorder="1" applyAlignment="1">
      <alignment horizontal="center" vertical="center" wrapText="1"/>
      <protection/>
    </xf>
    <xf numFmtId="0" fontId="2" fillId="0" borderId="39" xfId="59" applyFont="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58" xfId="59" applyFont="1" applyBorder="1" applyAlignment="1">
      <alignment horizontal="center" vertical="center" wrapText="1"/>
      <protection/>
    </xf>
    <xf numFmtId="0" fontId="2" fillId="0" borderId="76" xfId="59" applyFont="1" applyBorder="1" applyAlignment="1">
      <alignment horizontal="center" vertical="center" wrapText="1"/>
      <protection/>
    </xf>
    <xf numFmtId="0" fontId="2" fillId="0" borderId="19" xfId="59" applyFont="1" applyBorder="1" applyAlignment="1">
      <alignment horizontal="center" vertical="center" wrapText="1"/>
      <protection/>
    </xf>
    <xf numFmtId="0" fontId="2" fillId="0" borderId="110" xfId="59" applyFont="1" applyBorder="1" applyAlignment="1">
      <alignment horizontal="left" vertical="center"/>
      <protection/>
    </xf>
    <xf numFmtId="0" fontId="2" fillId="0" borderId="17" xfId="59" applyFont="1" applyBorder="1" applyAlignment="1">
      <alignment horizontal="left" vertical="center"/>
      <protection/>
    </xf>
    <xf numFmtId="0" fontId="2" fillId="0" borderId="94" xfId="59" applyFont="1" applyBorder="1" applyAlignment="1">
      <alignment horizontal="left" vertical="center"/>
      <protection/>
    </xf>
    <xf numFmtId="0" fontId="2" fillId="0" borderId="70" xfId="59" applyFont="1" applyBorder="1" applyAlignment="1">
      <alignment horizontal="center"/>
      <protection/>
    </xf>
    <xf numFmtId="43" fontId="2" fillId="0" borderId="108" xfId="59" applyNumberFormat="1" applyFont="1" applyBorder="1" applyAlignment="1">
      <alignment horizontal="center" vertical="center" wrapText="1"/>
      <protection/>
    </xf>
    <xf numFmtId="43" fontId="2" fillId="0" borderId="71" xfId="59" applyNumberFormat="1" applyFont="1" applyBorder="1" applyAlignment="1">
      <alignment horizontal="center" vertical="center" wrapText="1"/>
      <protection/>
    </xf>
    <xf numFmtId="0" fontId="19" fillId="0" borderId="0" xfId="0" applyFont="1" applyAlignment="1">
      <alignment horizontal="center"/>
    </xf>
    <xf numFmtId="0" fontId="13" fillId="0" borderId="0" xfId="0" applyFont="1" applyAlignment="1">
      <alignment horizontal="center"/>
    </xf>
    <xf numFmtId="0" fontId="2" fillId="0" borderId="24" xfId="59" applyFont="1" applyBorder="1" applyAlignment="1">
      <alignment horizontal="center" vertical="center" wrapText="1"/>
      <protection/>
    </xf>
    <xf numFmtId="0" fontId="2" fillId="0" borderId="20" xfId="59" applyFont="1" applyBorder="1" applyAlignment="1">
      <alignment horizontal="center" vertical="center" wrapText="1"/>
      <protection/>
    </xf>
    <xf numFmtId="0" fontId="2" fillId="0" borderId="77" xfId="59" applyFont="1" applyBorder="1" applyAlignment="1">
      <alignment horizontal="center" vertical="center" wrapText="1"/>
      <protection/>
    </xf>
    <xf numFmtId="0" fontId="2" fillId="0" borderId="76" xfId="59" applyFont="1" applyBorder="1" applyAlignment="1">
      <alignment horizontal="center" vertical="center"/>
      <protection/>
    </xf>
    <xf numFmtId="0" fontId="2" fillId="0" borderId="19" xfId="59" applyFont="1" applyBorder="1" applyAlignment="1">
      <alignment horizontal="center" vertical="center"/>
      <protection/>
    </xf>
    <xf numFmtId="0" fontId="2" fillId="0" borderId="71" xfId="59" applyFont="1" applyBorder="1" applyAlignment="1">
      <alignment horizontal="center" vertical="center"/>
      <protection/>
    </xf>
    <xf numFmtId="178" fontId="127" fillId="0" borderId="14" xfId="42" applyNumberFormat="1" applyFont="1" applyBorder="1" applyAlignment="1">
      <alignment horizontal="center" wrapText="1"/>
    </xf>
    <xf numFmtId="178" fontId="127" fillId="0" borderId="0" xfId="42" applyNumberFormat="1" applyFont="1" applyBorder="1" applyAlignment="1">
      <alignment horizontal="center" wrapText="1"/>
    </xf>
    <xf numFmtId="178" fontId="106" fillId="0" borderId="14" xfId="42" applyNumberFormat="1" applyFont="1" applyBorder="1" applyAlignment="1">
      <alignment horizontal="left" wrapText="1"/>
    </xf>
    <xf numFmtId="178" fontId="106" fillId="0" borderId="52" xfId="42" applyNumberFormat="1" applyFont="1" applyBorder="1" applyAlignment="1">
      <alignment horizontal="left" wrapText="1"/>
    </xf>
    <xf numFmtId="178" fontId="107" fillId="0" borderId="139" xfId="42" applyNumberFormat="1" applyFont="1" applyBorder="1" applyAlignment="1">
      <alignment horizontal="left" wrapText="1"/>
    </xf>
    <xf numFmtId="178" fontId="107" fillId="0" borderId="140" xfId="42" applyNumberFormat="1" applyFont="1" applyBorder="1" applyAlignment="1">
      <alignment horizontal="left" wrapText="1"/>
    </xf>
    <xf numFmtId="178" fontId="2" fillId="0" borderId="141" xfId="42" applyNumberFormat="1" applyFont="1" applyBorder="1" applyAlignment="1">
      <alignment horizontal="left"/>
    </xf>
    <xf numFmtId="178" fontId="2" fillId="0" borderId="140" xfId="42" applyNumberFormat="1" applyFont="1" applyBorder="1" applyAlignment="1">
      <alignment horizontal="left"/>
    </xf>
    <xf numFmtId="178" fontId="3" fillId="0" borderId="14" xfId="42" applyNumberFormat="1" applyFont="1" applyBorder="1" applyAlignment="1">
      <alignment horizontal="left" wrapText="1"/>
    </xf>
    <xf numFmtId="178" fontId="3" fillId="0" borderId="52" xfId="42" applyNumberFormat="1" applyFont="1" applyBorder="1" applyAlignment="1">
      <alignment horizontal="left" wrapText="1"/>
    </xf>
    <xf numFmtId="0" fontId="139" fillId="0" borderId="0" xfId="0" applyFont="1" applyAlignment="1">
      <alignment horizontal="center"/>
    </xf>
    <xf numFmtId="178" fontId="120" fillId="0" borderId="0" xfId="42" applyNumberFormat="1" applyFont="1" applyAlignment="1">
      <alignment horizontal="left"/>
    </xf>
    <xf numFmtId="178" fontId="8" fillId="0" borderId="39" xfId="42" applyNumberFormat="1" applyFont="1" applyBorder="1" applyAlignment="1">
      <alignment horizontal="left" vertical="center" wrapText="1"/>
    </xf>
    <xf numFmtId="178" fontId="8" fillId="0" borderId="15" xfId="42" applyNumberFormat="1" applyFont="1" applyBorder="1" applyAlignment="1">
      <alignment horizontal="left" vertical="center" wrapText="1"/>
    </xf>
    <xf numFmtId="178" fontId="110" fillId="0" borderId="142" xfId="42" applyNumberFormat="1" applyFont="1" applyBorder="1" applyAlignment="1">
      <alignment horizontal="center"/>
    </xf>
    <xf numFmtId="178" fontId="110" fillId="0" borderId="85" xfId="42" applyNumberFormat="1" applyFont="1" applyBorder="1" applyAlignment="1">
      <alignment horizontal="center"/>
    </xf>
    <xf numFmtId="178" fontId="127" fillId="0" borderId="60" xfId="42" applyNumberFormat="1" applyFont="1" applyBorder="1" applyAlignment="1">
      <alignment horizontal="center" vertical="top" wrapText="1"/>
    </xf>
    <xf numFmtId="178" fontId="113" fillId="35" borderId="0" xfId="42" applyNumberFormat="1" applyFont="1" applyFill="1" applyAlignment="1">
      <alignment horizontal="center"/>
    </xf>
    <xf numFmtId="178" fontId="8" fillId="0" borderId="76" xfId="42" applyNumberFormat="1" applyFont="1" applyBorder="1" applyAlignment="1">
      <alignment horizontal="center" vertical="center"/>
    </xf>
    <xf numFmtId="178" fontId="8" fillId="0" borderId="57" xfId="42" applyNumberFormat="1" applyFont="1" applyBorder="1" applyAlignment="1">
      <alignment horizontal="center" vertical="center"/>
    </xf>
    <xf numFmtId="178" fontId="2" fillId="0" borderId="30" xfId="42" applyNumberFormat="1" applyFont="1" applyBorder="1" applyAlignment="1">
      <alignment horizontal="center" vertical="center" wrapText="1"/>
    </xf>
    <xf numFmtId="178" fontId="2" fillId="0" borderId="107" xfId="42" applyNumberFormat="1" applyFont="1" applyBorder="1" applyAlignment="1">
      <alignment horizontal="center" vertical="center" wrapText="1"/>
    </xf>
    <xf numFmtId="178" fontId="77" fillId="0" borderId="37" xfId="42" applyNumberFormat="1" applyFont="1" applyBorder="1" applyAlignment="1">
      <alignment horizontal="center" vertical="center"/>
    </xf>
    <xf numFmtId="178" fontId="77" fillId="0" borderId="143" xfId="42" applyNumberFormat="1" applyFont="1" applyBorder="1" applyAlignment="1">
      <alignment horizontal="center" vertical="center"/>
    </xf>
    <xf numFmtId="178" fontId="2" fillId="0" borderId="38" xfId="42" applyNumberFormat="1" applyFont="1" applyBorder="1" applyAlignment="1">
      <alignment horizontal="center"/>
    </xf>
    <xf numFmtId="178" fontId="2" fillId="0" borderId="12" xfId="42" applyNumberFormat="1" applyFont="1" applyBorder="1" applyAlignment="1">
      <alignment horizontal="center"/>
    </xf>
    <xf numFmtId="178" fontId="144" fillId="0" borderId="0" xfId="42" applyNumberFormat="1" applyFont="1" applyAlignment="1">
      <alignment horizontal="center"/>
    </xf>
    <xf numFmtId="178" fontId="107" fillId="0" borderId="0" xfId="42" applyNumberFormat="1" applyFont="1" applyAlignment="1">
      <alignment horizontal="center"/>
    </xf>
    <xf numFmtId="178" fontId="104" fillId="0" borderId="37" xfId="42" applyNumberFormat="1" applyFont="1" applyBorder="1" applyAlignment="1">
      <alignment horizontal="center" vertical="center"/>
    </xf>
    <xf numFmtId="178" fontId="104" fillId="0" borderId="143" xfId="42" applyNumberFormat="1" applyFont="1" applyBorder="1" applyAlignment="1">
      <alignment horizontal="center" vertical="center"/>
    </xf>
    <xf numFmtId="178" fontId="104" fillId="0" borderId="110" xfId="42" applyNumberFormat="1" applyFont="1" applyBorder="1" applyAlignment="1">
      <alignment horizontal="center" vertical="center"/>
    </xf>
    <xf numFmtId="178" fontId="104" fillId="0" borderId="94" xfId="42" applyNumberFormat="1" applyFont="1" applyBorder="1" applyAlignment="1">
      <alignment horizontal="center" vertical="center"/>
    </xf>
    <xf numFmtId="178" fontId="2" fillId="0" borderId="30" xfId="42" applyNumberFormat="1" applyFont="1" applyBorder="1" applyAlignment="1">
      <alignment horizontal="center" vertical="center"/>
    </xf>
    <xf numFmtId="178" fontId="2" fillId="0" borderId="107" xfId="42" applyNumberFormat="1" applyFont="1" applyBorder="1" applyAlignment="1">
      <alignment horizontal="center" vertical="center"/>
    </xf>
    <xf numFmtId="178" fontId="2" fillId="0" borderId="76" xfId="42" applyNumberFormat="1" applyFont="1" applyBorder="1" applyAlignment="1">
      <alignment horizontal="center" vertical="center"/>
    </xf>
    <xf numFmtId="178" fontId="2" fillId="0" borderId="71" xfId="42" applyNumberFormat="1" applyFont="1" applyBorder="1" applyAlignment="1">
      <alignment horizontal="center" vertical="center"/>
    </xf>
    <xf numFmtId="178" fontId="108" fillId="0" borderId="37" xfId="42" applyNumberFormat="1" applyFont="1" applyBorder="1" applyAlignment="1">
      <alignment horizontal="center" vertical="center"/>
    </xf>
    <xf numFmtId="178" fontId="108" fillId="0" borderId="23" xfId="42" applyNumberFormat="1" applyFont="1" applyBorder="1" applyAlignment="1">
      <alignment horizontal="center" vertical="center"/>
    </xf>
    <xf numFmtId="178" fontId="108" fillId="0" borderId="144" xfId="42" applyNumberFormat="1" applyFont="1" applyBorder="1" applyAlignment="1">
      <alignment horizontal="center" vertical="center"/>
    </xf>
    <xf numFmtId="178" fontId="108" fillId="0" borderId="145" xfId="42" applyNumberFormat="1" applyFont="1" applyBorder="1" applyAlignment="1">
      <alignment horizontal="center" vertical="center"/>
    </xf>
    <xf numFmtId="0" fontId="145" fillId="0" borderId="0" xfId="0" applyFont="1" applyAlignment="1">
      <alignment horizontal="center"/>
    </xf>
    <xf numFmtId="0" fontId="146" fillId="0" borderId="60" xfId="0" applyFont="1" applyBorder="1" applyAlignment="1">
      <alignment horizontal="center" vertical="center" wrapText="1"/>
    </xf>
    <xf numFmtId="0" fontId="123" fillId="0" borderId="0" xfId="0" applyFont="1" applyAlignment="1">
      <alignment horizontal="center"/>
    </xf>
    <xf numFmtId="178" fontId="112" fillId="0" borderId="12" xfId="42" applyNumberFormat="1" applyFont="1" applyBorder="1" applyAlignment="1">
      <alignment horizontal="center"/>
    </xf>
    <xf numFmtId="0" fontId="147" fillId="0" borderId="60" xfId="0" applyFont="1" applyBorder="1" applyAlignment="1">
      <alignment horizontal="left"/>
    </xf>
    <xf numFmtId="0" fontId="132" fillId="0" borderId="0" xfId="0" applyFont="1" applyAlignment="1">
      <alignment horizontal="center" wrapText="1"/>
    </xf>
    <xf numFmtId="0" fontId="127" fillId="0" borderId="60" xfId="0" applyFont="1" applyBorder="1" applyAlignment="1">
      <alignment horizontal="center" vertical="center" wrapText="1"/>
    </xf>
    <xf numFmtId="0" fontId="127" fillId="0" borderId="136" xfId="0" applyFont="1" applyBorder="1" applyAlignment="1">
      <alignment horizontal="left" vertical="center" wrapText="1"/>
    </xf>
    <xf numFmtId="0" fontId="127" fillId="0" borderId="68" xfId="0" applyFont="1" applyBorder="1" applyAlignment="1">
      <alignment horizontal="left" vertical="center" wrapText="1"/>
    </xf>
    <xf numFmtId="0" fontId="127" fillId="0" borderId="82" xfId="0" applyFont="1" applyBorder="1" applyAlignment="1">
      <alignment horizontal="left" vertical="center" wrapText="1"/>
    </xf>
    <xf numFmtId="178" fontId="8" fillId="0" borderId="99" xfId="42" applyNumberFormat="1" applyFont="1" applyBorder="1" applyAlignment="1">
      <alignment horizontal="center" vertical="center" wrapText="1"/>
    </xf>
    <xf numFmtId="178" fontId="8" fillId="0" borderId="39" xfId="42" applyNumberFormat="1" applyFont="1" applyBorder="1" applyAlignment="1">
      <alignment horizontal="center" vertical="center" wrapText="1"/>
    </xf>
    <xf numFmtId="178" fontId="8" fillId="0" borderId="95" xfId="42" applyNumberFormat="1" applyFont="1" applyBorder="1" applyAlignment="1">
      <alignment horizontal="center" vertical="center" wrapText="1"/>
    </xf>
    <xf numFmtId="178" fontId="8" fillId="0" borderId="121" xfId="42" applyNumberFormat="1" applyFont="1" applyBorder="1" applyAlignment="1">
      <alignment horizontal="center" vertical="center" wrapText="1"/>
    </xf>
    <xf numFmtId="178" fontId="8" fillId="0" borderId="146" xfId="42" applyNumberFormat="1" applyFont="1" applyBorder="1" applyAlignment="1">
      <alignment horizontal="center" vertical="center" wrapText="1"/>
    </xf>
    <xf numFmtId="178" fontId="106" fillId="0" borderId="76" xfId="42" applyNumberFormat="1" applyFont="1" applyBorder="1" applyAlignment="1">
      <alignment horizontal="center" wrapText="1"/>
    </xf>
    <xf numFmtId="178" fontId="106" fillId="0" borderId="100" xfId="42" applyNumberFormat="1" applyFont="1" applyBorder="1" applyAlignment="1">
      <alignment horizontal="center" wrapText="1"/>
    </xf>
    <xf numFmtId="178" fontId="106" fillId="0" borderId="24" xfId="42" applyNumberFormat="1" applyFont="1" applyBorder="1" applyAlignment="1">
      <alignment horizontal="center" wrapText="1"/>
    </xf>
    <xf numFmtId="178" fontId="106" fillId="0" borderId="147" xfId="42" applyNumberFormat="1" applyFont="1" applyBorder="1" applyAlignment="1">
      <alignment horizontal="center" wrapText="1"/>
    </xf>
    <xf numFmtId="178" fontId="107" fillId="0" borderId="18" xfId="42" applyNumberFormat="1" applyFont="1" applyBorder="1" applyAlignment="1">
      <alignment horizontal="center"/>
    </xf>
    <xf numFmtId="178" fontId="107" fillId="0" borderId="22" xfId="42" applyNumberFormat="1" applyFont="1" applyBorder="1" applyAlignment="1">
      <alignment horizontal="center"/>
    </xf>
    <xf numFmtId="178" fontId="9" fillId="0" borderId="97" xfId="42" applyNumberFormat="1" applyFont="1" applyBorder="1" applyAlignment="1">
      <alignment horizontal="center" vertical="center" wrapText="1"/>
    </xf>
    <xf numFmtId="178" fontId="9" fillId="0" borderId="142" xfId="42" applyNumberFormat="1" applyFont="1" applyBorder="1" applyAlignment="1">
      <alignment horizontal="center" vertical="center" wrapText="1"/>
    </xf>
    <xf numFmtId="178" fontId="9" fillId="0" borderId="60" xfId="42" applyNumberFormat="1" applyFont="1" applyBorder="1" applyAlignment="1">
      <alignment horizontal="center" vertical="center" wrapText="1"/>
    </xf>
    <xf numFmtId="178" fontId="148" fillId="0" borderId="0" xfId="42" applyNumberFormat="1" applyFont="1" applyAlignment="1">
      <alignment horizontal="center"/>
    </xf>
    <xf numFmtId="178" fontId="107" fillId="0" borderId="148" xfId="42" applyNumberFormat="1" applyFont="1" applyBorder="1" applyAlignment="1">
      <alignment horizontal="center"/>
    </xf>
    <xf numFmtId="178" fontId="107" fillId="0" borderId="91" xfId="42" applyNumberFormat="1" applyFont="1" applyBorder="1" applyAlignment="1">
      <alignment horizontal="center"/>
    </xf>
    <xf numFmtId="178" fontId="107" fillId="0" borderId="102" xfId="42" applyNumberFormat="1" applyFont="1" applyBorder="1" applyAlignment="1">
      <alignment horizontal="center"/>
    </xf>
    <xf numFmtId="178" fontId="127" fillId="0" borderId="136" xfId="42" applyNumberFormat="1" applyFont="1" applyBorder="1" applyAlignment="1">
      <alignment horizontal="center" wrapText="1"/>
    </xf>
    <xf numFmtId="178" fontId="127" fillId="0" borderId="68" xfId="42" applyNumberFormat="1" applyFont="1" applyBorder="1" applyAlignment="1">
      <alignment horizontal="center" wrapText="1"/>
    </xf>
    <xf numFmtId="0" fontId="149" fillId="0" borderId="14" xfId="0" applyFont="1" applyBorder="1" applyAlignment="1">
      <alignment horizontal="center"/>
    </xf>
    <xf numFmtId="0" fontId="149" fillId="0" borderId="0" xfId="0" applyFont="1" applyBorder="1" applyAlignment="1">
      <alignment horizontal="center"/>
    </xf>
    <xf numFmtId="0" fontId="149" fillId="0" borderId="0" xfId="0" applyFont="1" applyAlignment="1">
      <alignment horizontal="center"/>
    </xf>
    <xf numFmtId="0" fontId="126" fillId="0" borderId="60" xfId="0" applyFont="1" applyBorder="1" applyAlignment="1">
      <alignment horizontal="center" vertical="center" wrapText="1"/>
    </xf>
    <xf numFmtId="0" fontId="113" fillId="0" borderId="14" xfId="0" applyFont="1" applyBorder="1" applyAlignment="1">
      <alignment horizontal="center" vertical="center" wrapText="1"/>
    </xf>
    <xf numFmtId="0" fontId="113" fillId="0" borderId="0" xfId="0" applyFont="1" applyBorder="1" applyAlignment="1">
      <alignment horizontal="center" vertical="center" wrapText="1"/>
    </xf>
    <xf numFmtId="0" fontId="108" fillId="0" borderId="55" xfId="0" applyFont="1" applyBorder="1" applyAlignment="1">
      <alignment horizontal="center" vertical="center" wrapText="1"/>
    </xf>
    <xf numFmtId="0" fontId="108" fillId="0" borderId="24" xfId="0" applyFont="1" applyBorder="1" applyAlignment="1">
      <alignment horizontal="center" vertical="center" wrapText="1"/>
    </xf>
    <xf numFmtId="0" fontId="108" fillId="0" borderId="149" xfId="0" applyFont="1" applyBorder="1" applyAlignment="1">
      <alignment horizontal="center" vertical="center" wrapText="1"/>
    </xf>
    <xf numFmtId="0" fontId="108" fillId="0" borderId="147" xfId="0" applyFont="1" applyBorder="1" applyAlignment="1">
      <alignment horizontal="center" vertical="center" wrapText="1"/>
    </xf>
    <xf numFmtId="0" fontId="109" fillId="0" borderId="0" xfId="0" applyFont="1" applyAlignment="1">
      <alignment horizontal="center" vertical="center"/>
    </xf>
    <xf numFmtId="0" fontId="113" fillId="0" borderId="0" xfId="0" applyFont="1" applyAlignment="1">
      <alignment horizontal="center"/>
    </xf>
    <xf numFmtId="0" fontId="8" fillId="0" borderId="110" xfId="0" applyFont="1" applyBorder="1" applyAlignment="1">
      <alignment horizontal="left" vertical="center"/>
    </xf>
    <xf numFmtId="0" fontId="8" fillId="0" borderId="76" xfId="0" applyFont="1" applyBorder="1" applyAlignment="1">
      <alignment horizontal="left" vertical="center"/>
    </xf>
    <xf numFmtId="0" fontId="8" fillId="0" borderId="39"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57" xfId="0" applyFont="1" applyBorder="1" applyAlignment="1">
      <alignment horizontal="left" vertical="center"/>
    </xf>
    <xf numFmtId="0" fontId="8" fillId="0" borderId="15" xfId="0" applyFont="1" applyBorder="1" applyAlignment="1">
      <alignment horizontal="left" vertical="center"/>
    </xf>
    <xf numFmtId="0" fontId="108" fillId="0" borderId="65" xfId="0" applyFont="1" applyBorder="1" applyAlignment="1">
      <alignment horizontal="center"/>
    </xf>
    <xf numFmtId="0" fontId="108" fillId="0" borderId="150" xfId="0" applyFont="1" applyBorder="1" applyAlignment="1">
      <alignment horizontal="center"/>
    </xf>
    <xf numFmtId="0" fontId="108" fillId="0" borderId="96" xfId="0" applyFont="1" applyBorder="1" applyAlignment="1">
      <alignment horizontal="center"/>
    </xf>
    <xf numFmtId="0" fontId="108" fillId="0" borderId="58" xfId="0" applyFont="1" applyBorder="1" applyAlignment="1">
      <alignment horizontal="center"/>
    </xf>
    <xf numFmtId="0" fontId="108" fillId="0" borderId="151" xfId="0" applyFont="1" applyBorder="1" applyAlignment="1">
      <alignment horizontal="center"/>
    </xf>
    <xf numFmtId="0" fontId="108" fillId="0" borderId="106" xfId="0" applyFont="1" applyBorder="1" applyAlignment="1">
      <alignment horizontal="center"/>
    </xf>
    <xf numFmtId="0" fontId="108" fillId="0" borderId="152" xfId="0" applyFont="1" applyBorder="1" applyAlignment="1">
      <alignment horizontal="center"/>
    </xf>
    <xf numFmtId="0" fontId="108" fillId="0" borderId="125" xfId="0" applyFont="1" applyBorder="1" applyAlignment="1">
      <alignment horizontal="center"/>
    </xf>
    <xf numFmtId="0" fontId="108" fillId="0" borderId="107" xfId="0" applyFont="1" applyBorder="1" applyAlignment="1">
      <alignment horizontal="center"/>
    </xf>
    <xf numFmtId="178" fontId="108" fillId="0" borderId="151" xfId="42" applyNumberFormat="1" applyFont="1" applyBorder="1" applyAlignment="1">
      <alignment horizontal="center"/>
    </xf>
    <xf numFmtId="178" fontId="108" fillId="0" borderId="106" xfId="42" applyNumberFormat="1" applyFont="1" applyBorder="1" applyAlignment="1">
      <alignment horizontal="center"/>
    </xf>
    <xf numFmtId="178" fontId="113" fillId="0" borderId="0" xfId="42" applyNumberFormat="1" applyFont="1" applyAlignment="1">
      <alignment horizontal="center" vertical="center"/>
    </xf>
    <xf numFmtId="178" fontId="108" fillId="0" borderId="65" xfId="42" applyNumberFormat="1" applyFont="1" applyBorder="1" applyAlignment="1">
      <alignment horizontal="center"/>
    </xf>
    <xf numFmtId="178" fontId="108" fillId="0" borderId="150" xfId="42" applyNumberFormat="1" applyFont="1" applyBorder="1" applyAlignment="1">
      <alignment horizontal="center"/>
    </xf>
    <xf numFmtId="178" fontId="108" fillId="0" borderId="62" xfId="42" applyNumberFormat="1" applyFont="1" applyBorder="1" applyAlignment="1">
      <alignment horizontal="center" vertical="center" wrapText="1"/>
    </xf>
    <xf numFmtId="178" fontId="108" fillId="0" borderId="153" xfId="42" applyNumberFormat="1" applyFont="1" applyBorder="1" applyAlignment="1">
      <alignment horizontal="center" vertical="center" wrapText="1"/>
    </xf>
    <xf numFmtId="178" fontId="108" fillId="0" borderId="145" xfId="42" applyNumberFormat="1" applyFont="1" applyBorder="1" applyAlignment="1">
      <alignment horizontal="center" vertical="center" wrapText="1"/>
    </xf>
    <xf numFmtId="178" fontId="108" fillId="0" borderId="154" xfId="42" applyNumberFormat="1" applyFont="1" applyBorder="1" applyAlignment="1">
      <alignment horizontal="center" vertical="center"/>
    </xf>
    <xf numFmtId="178" fontId="108" fillId="0" borderId="155" xfId="42" applyNumberFormat="1" applyFont="1" applyBorder="1" applyAlignment="1">
      <alignment horizontal="center" vertical="center"/>
    </xf>
    <xf numFmtId="178" fontId="109" fillId="0" borderId="0" xfId="42" applyNumberFormat="1" applyFont="1" applyAlignment="1">
      <alignment horizontal="center" vertical="center"/>
    </xf>
    <xf numFmtId="178" fontId="108" fillId="0" borderId="152" xfId="42" applyNumberFormat="1" applyFont="1" applyBorder="1" applyAlignment="1">
      <alignment horizontal="center"/>
    </xf>
    <xf numFmtId="178" fontId="108" fillId="0" borderId="149" xfId="42" applyNumberFormat="1" applyFont="1" applyBorder="1" applyAlignment="1">
      <alignment horizontal="center" vertical="center" wrapText="1"/>
    </xf>
    <xf numFmtId="178" fontId="108" fillId="0" borderId="147" xfId="42" applyNumberFormat="1" applyFont="1" applyBorder="1" applyAlignment="1">
      <alignment horizontal="center" vertical="center" wrapText="1"/>
    </xf>
    <xf numFmtId="178" fontId="108" fillId="0" borderId="156" xfId="42" applyNumberFormat="1" applyFont="1" applyBorder="1" applyAlignment="1">
      <alignment horizontal="center"/>
    </xf>
    <xf numFmtId="178" fontId="108" fillId="0" borderId="157" xfId="42" applyNumberFormat="1" applyFont="1" applyBorder="1" applyAlignment="1">
      <alignment horizontal="center"/>
    </xf>
    <xf numFmtId="0" fontId="112" fillId="0" borderId="0" xfId="0" applyFont="1" applyAlignment="1">
      <alignment horizontal="center"/>
    </xf>
    <xf numFmtId="178" fontId="108" fillId="0" borderId="62" xfId="42" applyNumberFormat="1" applyFont="1" applyBorder="1" applyAlignment="1">
      <alignment horizontal="center" vertical="center"/>
    </xf>
    <xf numFmtId="178" fontId="108" fillId="0" borderId="153" xfId="42" applyNumberFormat="1"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ANNEXURES-27-30-sch-Block_Period_2019-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S-27"/>
      <sheetName val="S-28"/>
      <sheetName val="S-29"/>
      <sheetName val="S-30"/>
      <sheetName val="BANK STATEMENT"/>
    </sheetNames>
    <sheetDataSet>
      <sheetData sheetId="1">
        <row r="8">
          <cell r="E8" t="str">
            <v>CET 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5.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6.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Q36"/>
  <sheetViews>
    <sheetView tabSelected="1" zoomScale="160" zoomScaleNormal="160" zoomScalePageLayoutView="0" workbookViewId="0" topLeftCell="A1">
      <selection activeCell="C3" sqref="C3"/>
    </sheetView>
  </sheetViews>
  <sheetFormatPr defaultColWidth="9.140625" defaultRowHeight="15"/>
  <cols>
    <col min="1" max="1" width="3.57421875" style="3" customWidth="1"/>
    <col min="2" max="2" width="16.140625" style="3" customWidth="1"/>
    <col min="3" max="3" width="86.00390625" style="3" bestFit="1" customWidth="1"/>
    <col min="4" max="4" width="1.57421875" style="3" customWidth="1"/>
    <col min="5" max="16384" width="9.140625" style="3" customWidth="1"/>
  </cols>
  <sheetData>
    <row r="1" ht="27" customHeight="1"/>
    <row r="2" spans="2:3" ht="58.5" customHeight="1">
      <c r="B2" s="790" t="s">
        <v>646</v>
      </c>
      <c r="C2" s="790"/>
    </row>
    <row r="3" ht="13.5" thickBot="1"/>
    <row r="4" spans="2:3" ht="21.75" customHeight="1" thickBot="1" thickTop="1">
      <c r="B4" s="416" t="s">
        <v>136</v>
      </c>
      <c r="C4" s="417" t="s">
        <v>137</v>
      </c>
    </row>
    <row r="5" spans="2:3" ht="21.75" customHeight="1" thickTop="1">
      <c r="B5" s="422" t="s">
        <v>126</v>
      </c>
      <c r="C5" s="423" t="s">
        <v>645</v>
      </c>
    </row>
    <row r="6" spans="2:6" ht="21.75" customHeight="1">
      <c r="B6" s="355" t="s">
        <v>128</v>
      </c>
      <c r="C6" s="343" t="s">
        <v>644</v>
      </c>
      <c r="E6" s="344"/>
      <c r="F6" s="344"/>
    </row>
    <row r="7" spans="2:3" ht="21.75" customHeight="1">
      <c r="B7" s="355" t="s">
        <v>263</v>
      </c>
      <c r="C7" s="345" t="s">
        <v>643</v>
      </c>
    </row>
    <row r="8" spans="2:3" ht="21.75" customHeight="1">
      <c r="B8" s="355" t="s">
        <v>264</v>
      </c>
      <c r="C8" s="345" t="s">
        <v>642</v>
      </c>
    </row>
    <row r="9" spans="2:3" ht="21.75" customHeight="1">
      <c r="B9" s="355" t="s">
        <v>265</v>
      </c>
      <c r="C9" s="345" t="s">
        <v>641</v>
      </c>
    </row>
    <row r="10" spans="2:3" ht="21.75" customHeight="1">
      <c r="B10" s="355" t="s">
        <v>266</v>
      </c>
      <c r="C10" s="345" t="s">
        <v>640</v>
      </c>
    </row>
    <row r="11" spans="2:3" ht="21.75" customHeight="1">
      <c r="B11" s="355" t="s">
        <v>215</v>
      </c>
      <c r="C11" s="343" t="s">
        <v>596</v>
      </c>
    </row>
    <row r="12" spans="2:3" ht="21.75" customHeight="1">
      <c r="B12" s="355" t="s">
        <v>156</v>
      </c>
      <c r="C12" s="343" t="s">
        <v>597</v>
      </c>
    </row>
    <row r="13" spans="2:17" ht="33" customHeight="1">
      <c r="B13" s="355" t="s">
        <v>154</v>
      </c>
      <c r="C13" s="345" t="s">
        <v>598</v>
      </c>
      <c r="D13" s="396"/>
      <c r="E13" s="396"/>
      <c r="F13" s="396"/>
      <c r="G13" s="396"/>
      <c r="H13" s="396"/>
      <c r="I13" s="396"/>
      <c r="J13" s="396"/>
      <c r="K13" s="396"/>
      <c r="L13" s="396"/>
      <c r="M13" s="396"/>
      <c r="N13" s="396"/>
      <c r="O13" s="338"/>
      <c r="P13" s="338"/>
      <c r="Q13" s="338"/>
    </row>
    <row r="14" spans="2:17" ht="30" customHeight="1">
      <c r="B14" s="355" t="s">
        <v>257</v>
      </c>
      <c r="C14" s="345" t="s">
        <v>639</v>
      </c>
      <c r="D14" s="395"/>
      <c r="E14" s="395"/>
      <c r="F14" s="395"/>
      <c r="G14" s="337"/>
      <c r="H14" s="337"/>
      <c r="I14" s="337"/>
      <c r="J14" s="337"/>
      <c r="K14" s="337"/>
      <c r="L14" s="337"/>
      <c r="M14" s="337"/>
      <c r="N14" s="337"/>
      <c r="O14" s="337"/>
      <c r="P14" s="337"/>
      <c r="Q14" s="337"/>
    </row>
    <row r="15" spans="2:3" ht="21.75" customHeight="1">
      <c r="B15" s="355" t="s">
        <v>155</v>
      </c>
      <c r="C15" s="345" t="s">
        <v>638</v>
      </c>
    </row>
    <row r="16" spans="2:3" ht="21.75" customHeight="1">
      <c r="B16" s="355" t="s">
        <v>197</v>
      </c>
      <c r="C16" s="345" t="s">
        <v>637</v>
      </c>
    </row>
    <row r="17" spans="2:3" ht="21.75" customHeight="1">
      <c r="B17" s="355" t="s">
        <v>198</v>
      </c>
      <c r="C17" s="345" t="s">
        <v>546</v>
      </c>
    </row>
    <row r="18" spans="2:17" ht="26.25">
      <c r="B18" s="355" t="s">
        <v>216</v>
      </c>
      <c r="C18" s="346" t="s">
        <v>599</v>
      </c>
      <c r="D18" s="273"/>
      <c r="E18" s="273"/>
      <c r="F18" s="273"/>
      <c r="G18" s="273"/>
      <c r="H18" s="273"/>
      <c r="I18" s="273"/>
      <c r="J18" s="273"/>
      <c r="K18" s="273"/>
      <c r="L18" s="273"/>
      <c r="M18" s="273"/>
      <c r="N18" s="273"/>
      <c r="O18" s="273"/>
      <c r="P18" s="273"/>
      <c r="Q18" s="273"/>
    </row>
    <row r="19" spans="2:3" s="560" customFormat="1" ht="21.75" customHeight="1">
      <c r="B19" s="565" t="s">
        <v>217</v>
      </c>
      <c r="C19" s="345" t="s">
        <v>593</v>
      </c>
    </row>
    <row r="20" spans="2:3" s="560" customFormat="1" ht="21.75" customHeight="1">
      <c r="B20" s="565" t="s">
        <v>218</v>
      </c>
      <c r="C20" s="345" t="s">
        <v>548</v>
      </c>
    </row>
    <row r="21" spans="2:6" ht="21.75" customHeight="1">
      <c r="B21" s="355" t="s">
        <v>219</v>
      </c>
      <c r="C21" s="345" t="s">
        <v>636</v>
      </c>
      <c r="D21" s="273"/>
      <c r="E21" s="273"/>
      <c r="F21" s="273"/>
    </row>
    <row r="22" spans="2:6" ht="21.75" customHeight="1">
      <c r="B22" s="355" t="s">
        <v>220</v>
      </c>
      <c r="C22" s="345" t="s">
        <v>635</v>
      </c>
      <c r="D22" s="273"/>
      <c r="E22" s="273"/>
      <c r="F22" s="273"/>
    </row>
    <row r="23" spans="2:3" ht="21.75" customHeight="1">
      <c r="B23" s="355" t="s">
        <v>221</v>
      </c>
      <c r="C23" s="343" t="s">
        <v>634</v>
      </c>
    </row>
    <row r="24" spans="2:3" ht="27.75" customHeight="1">
      <c r="B24" s="355" t="s">
        <v>222</v>
      </c>
      <c r="C24" s="345" t="s">
        <v>633</v>
      </c>
    </row>
    <row r="25" spans="2:8" ht="21.75" customHeight="1">
      <c r="B25" s="355" t="s">
        <v>212</v>
      </c>
      <c r="C25" s="345" t="s">
        <v>258</v>
      </c>
      <c r="D25" s="394"/>
      <c r="E25" s="394"/>
      <c r="F25" s="394"/>
      <c r="G25" s="394"/>
      <c r="H25" s="394"/>
    </row>
    <row r="26" spans="2:8" ht="21.75" customHeight="1">
      <c r="B26" s="355" t="s">
        <v>243</v>
      </c>
      <c r="C26" s="449" t="s">
        <v>454</v>
      </c>
      <c r="D26" s="394"/>
      <c r="E26" s="394"/>
      <c r="F26" s="394"/>
      <c r="G26" s="394"/>
      <c r="H26" s="394"/>
    </row>
    <row r="27" spans="2:8" ht="21.75" customHeight="1">
      <c r="B27" s="355" t="s">
        <v>305</v>
      </c>
      <c r="C27" s="345" t="s">
        <v>632</v>
      </c>
      <c r="D27" s="394"/>
      <c r="E27" s="394"/>
      <c r="F27" s="394"/>
      <c r="G27" s="394"/>
      <c r="H27" s="394"/>
    </row>
    <row r="28" spans="2:3" ht="28.5" customHeight="1">
      <c r="B28" s="422" t="s">
        <v>315</v>
      </c>
      <c r="C28" s="345" t="s">
        <v>631</v>
      </c>
    </row>
    <row r="29" spans="2:3" ht="21.75" customHeight="1" thickBot="1">
      <c r="B29" s="418" t="s">
        <v>317</v>
      </c>
      <c r="C29" s="424" t="s">
        <v>322</v>
      </c>
    </row>
    <row r="30" spans="2:3" ht="21.75" customHeight="1" thickBot="1" thickTop="1">
      <c r="B30" s="418" t="s">
        <v>325</v>
      </c>
      <c r="C30" s="424" t="s">
        <v>547</v>
      </c>
    </row>
    <row r="31" spans="2:3" ht="27" thickTop="1">
      <c r="B31" s="422" t="s">
        <v>337</v>
      </c>
      <c r="C31" s="423" t="s">
        <v>602</v>
      </c>
    </row>
    <row r="32" spans="2:3" ht="21.75" customHeight="1">
      <c r="B32" s="355" t="s">
        <v>349</v>
      </c>
      <c r="C32" s="345" t="s">
        <v>603</v>
      </c>
    </row>
    <row r="33" spans="2:3" ht="21.75" customHeight="1">
      <c r="B33" s="355" t="s">
        <v>363</v>
      </c>
      <c r="C33" s="345" t="s">
        <v>604</v>
      </c>
    </row>
    <row r="34" spans="2:3" ht="21.75" customHeight="1">
      <c r="B34" s="355" t="s">
        <v>336</v>
      </c>
      <c r="C34" s="345" t="s">
        <v>579</v>
      </c>
    </row>
    <row r="35" spans="2:3" ht="45" customHeight="1">
      <c r="B35" s="355" t="s">
        <v>411</v>
      </c>
      <c r="C35" s="682" t="s">
        <v>600</v>
      </c>
    </row>
    <row r="36" ht="12.75">
      <c r="B36" s="18"/>
    </row>
  </sheetData>
  <sheetProtection/>
  <mergeCells count="1">
    <mergeCell ref="B2:C2"/>
  </mergeCells>
  <printOptions/>
  <pageMargins left="0.17" right="0.24" top="0.22" bottom="0.29" header="0.16" footer="0.16"/>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7030A0"/>
  </sheetPr>
  <dimension ref="B2:G50"/>
  <sheetViews>
    <sheetView zoomScalePageLayoutView="0" workbookViewId="0" topLeftCell="A10">
      <selection activeCell="G15" sqref="G15"/>
    </sheetView>
  </sheetViews>
  <sheetFormatPr defaultColWidth="9.140625" defaultRowHeight="15"/>
  <cols>
    <col min="1" max="1" width="9.7109375" style="92" customWidth="1"/>
    <col min="2" max="2" width="3.8515625" style="92" customWidth="1"/>
    <col min="3" max="3" width="79.57421875" style="92" customWidth="1"/>
    <col min="4" max="4" width="17.421875" style="92" customWidth="1"/>
    <col min="5" max="5" width="20.421875" style="92" customWidth="1"/>
    <col min="6" max="6" width="18.140625" style="92" customWidth="1"/>
    <col min="7" max="7" width="9.140625" style="92" customWidth="1"/>
    <col min="8" max="8" width="20.421875" style="92" bestFit="1" customWidth="1"/>
    <col min="9" max="16384" width="9.140625" style="92" customWidth="1"/>
  </cols>
  <sheetData>
    <row r="1" ht="15" customHeight="1"/>
    <row r="2" spans="2:7" s="595" customFormat="1" ht="21">
      <c r="B2" s="920" t="s">
        <v>576</v>
      </c>
      <c r="C2" s="920"/>
      <c r="D2" s="920"/>
      <c r="E2" s="920"/>
      <c r="F2" s="920"/>
      <c r="G2" s="920"/>
    </row>
    <row r="3" spans="3:7" s="595" customFormat="1" ht="15" customHeight="1">
      <c r="C3" s="648"/>
      <c r="D3" s="651"/>
      <c r="E3" s="651"/>
      <c r="F3" s="651"/>
      <c r="G3" s="651"/>
    </row>
    <row r="4" spans="2:5" ht="17.25">
      <c r="B4" s="904" t="str">
        <f>+'S-6'!B4</f>
        <v>ABC PRIVATE UNIVERSITY</v>
      </c>
      <c r="C4" s="904"/>
      <c r="D4" s="904"/>
      <c r="E4" s="904"/>
    </row>
    <row r="6" spans="2:5" ht="12.75">
      <c r="B6" s="93"/>
      <c r="C6" s="40"/>
      <c r="D6" s="40"/>
      <c r="E6" s="332" t="str">
        <f>+'S-7'!I7</f>
        <v>AMOUNT IN RUPEES</v>
      </c>
    </row>
    <row r="7" spans="2:5" ht="16.5" thickBot="1">
      <c r="B7" s="93"/>
      <c r="C7" s="460" t="str">
        <f>+'S-6'!F9</f>
        <v>CET CODE</v>
      </c>
      <c r="D7" s="372" t="str">
        <f>+'S-5'!H9</f>
        <v>ABCPU</v>
      </c>
      <c r="E7" s="330"/>
    </row>
    <row r="8" spans="2:6" ht="16.5" thickBot="1" thickTop="1">
      <c r="B8" s="912" t="s">
        <v>199</v>
      </c>
      <c r="C8" s="915" t="s">
        <v>407</v>
      </c>
      <c r="D8" s="908" t="str">
        <f>+'GEN INFO'!E32</f>
        <v> B.TECH</v>
      </c>
      <c r="E8" s="908"/>
      <c r="F8" s="909"/>
    </row>
    <row r="9" spans="2:6" ht="15" customHeight="1">
      <c r="B9" s="913"/>
      <c r="C9" s="916"/>
      <c r="D9" s="906" t="s">
        <v>627</v>
      </c>
      <c r="E9" s="918" t="s">
        <v>210</v>
      </c>
      <c r="F9" s="910" t="s">
        <v>429</v>
      </c>
    </row>
    <row r="10" spans="2:6" ht="26.25" customHeight="1" thickBot="1">
      <c r="B10" s="914"/>
      <c r="C10" s="917"/>
      <c r="D10" s="907"/>
      <c r="E10" s="919"/>
      <c r="F10" s="911"/>
    </row>
    <row r="11" spans="2:6" ht="13.5" thickTop="1">
      <c r="B11" s="114"/>
      <c r="C11" s="258"/>
      <c r="D11" s="281"/>
      <c r="E11" s="39"/>
      <c r="F11" s="37"/>
    </row>
    <row r="12" spans="2:6" ht="12.75">
      <c r="B12" s="350"/>
      <c r="C12" s="39"/>
      <c r="D12" s="281">
        <v>125000</v>
      </c>
      <c r="E12" s="39">
        <v>0</v>
      </c>
      <c r="F12" s="37">
        <v>0</v>
      </c>
    </row>
    <row r="13" spans="2:6" ht="12.75">
      <c r="B13" s="114"/>
      <c r="C13" s="348"/>
      <c r="D13" s="281"/>
      <c r="E13" s="39"/>
      <c r="F13" s="37"/>
    </row>
    <row r="14" spans="2:6" ht="15.75" customHeight="1" thickBot="1">
      <c r="B14" s="333" t="s">
        <v>223</v>
      </c>
      <c r="C14" s="329"/>
      <c r="D14" s="352">
        <f>SUM(D12:D13)</f>
        <v>125000</v>
      </c>
      <c r="E14" s="44">
        <f>SUM(E12:E13)</f>
        <v>0</v>
      </c>
      <c r="F14" s="434">
        <f>SUM(F12:F13)</f>
        <v>0</v>
      </c>
    </row>
    <row r="15" ht="13.5" thickTop="1"/>
    <row r="16" spans="3:4" ht="13.5" thickBot="1">
      <c r="C16" s="461" t="str">
        <f>+C7</f>
        <v>CET CODE</v>
      </c>
      <c r="D16" s="444" t="str">
        <f>+D7</f>
        <v>ABCPU</v>
      </c>
    </row>
    <row r="17" spans="2:6" ht="16.5" thickBot="1" thickTop="1">
      <c r="B17" s="912" t="s">
        <v>199</v>
      </c>
      <c r="C17" s="915" t="str">
        <f>+C8</f>
        <v>PURPOSE (PARTICULARS OF PAYMENT MADE)/ TYPE OF PLANTS-AREA OF GARDEN</v>
      </c>
      <c r="D17" s="908" t="str">
        <f>+'GEN INFO'!E34</f>
        <v> M.TECH</v>
      </c>
      <c r="E17" s="908"/>
      <c r="F17" s="909"/>
    </row>
    <row r="18" spans="2:6" ht="15" customHeight="1">
      <c r="B18" s="913"/>
      <c r="C18" s="916"/>
      <c r="D18" s="906" t="str">
        <f>+D9</f>
        <v>AMOUNT 2022-2023</v>
      </c>
      <c r="E18" s="918" t="s">
        <v>210</v>
      </c>
      <c r="F18" s="910" t="str">
        <f>+F9</f>
        <v>AMOUNT 2021-2022</v>
      </c>
    </row>
    <row r="19" spans="2:6" ht="26.25" customHeight="1" thickBot="1">
      <c r="B19" s="914"/>
      <c r="C19" s="917"/>
      <c r="D19" s="907"/>
      <c r="E19" s="919"/>
      <c r="F19" s="911"/>
    </row>
    <row r="20" spans="2:6" ht="13.5" thickTop="1">
      <c r="B20" s="114"/>
      <c r="C20" s="258"/>
      <c r="D20" s="281"/>
      <c r="E20" s="39"/>
      <c r="F20" s="37"/>
    </row>
    <row r="21" spans="2:6" ht="12.75">
      <c r="B21" s="350"/>
      <c r="C21" s="39"/>
      <c r="D21" s="281">
        <v>0</v>
      </c>
      <c r="E21" s="39">
        <v>0</v>
      </c>
      <c r="F21" s="37">
        <v>0</v>
      </c>
    </row>
    <row r="22" spans="2:6" ht="12.75">
      <c r="B22" s="114"/>
      <c r="C22" s="348"/>
      <c r="D22" s="281"/>
      <c r="E22" s="39"/>
      <c r="F22" s="37"/>
    </row>
    <row r="23" spans="2:6" ht="15.75" customHeight="1" thickBot="1">
      <c r="B23" s="333" t="str">
        <f>+B14</f>
        <v>TOTAL EXPENDITURE SHOULD TALLY WITH AMOUNT IN ADMINISTRATIVE EXPENDITURE</v>
      </c>
      <c r="C23" s="329"/>
      <c r="D23" s="352">
        <f>SUM(D21:D22)</f>
        <v>0</v>
      </c>
      <c r="E23" s="44">
        <f>SUM(E21:E22)</f>
        <v>0</v>
      </c>
      <c r="F23" s="434">
        <f>SUM(F21:F22)</f>
        <v>0</v>
      </c>
    </row>
    <row r="24" ht="13.5" thickTop="1"/>
    <row r="25" spans="3:4" ht="13.5" thickBot="1">
      <c r="C25" s="461" t="str">
        <f>+C16</f>
        <v>CET CODE</v>
      </c>
      <c r="D25" s="444" t="str">
        <f>+D16</f>
        <v>ABCPU</v>
      </c>
    </row>
    <row r="26" spans="2:6" ht="16.5" thickBot="1" thickTop="1">
      <c r="B26" s="912" t="s">
        <v>199</v>
      </c>
      <c r="C26" s="915" t="str">
        <f>+C17</f>
        <v>PURPOSE (PARTICULARS OF PAYMENT MADE)/ TYPE OF PLANTS-AREA OF GARDEN</v>
      </c>
      <c r="D26" s="908" t="str">
        <f>+'GEN INFO'!E36</f>
        <v>MCA</v>
      </c>
      <c r="E26" s="908"/>
      <c r="F26" s="909"/>
    </row>
    <row r="27" spans="2:6" ht="15" customHeight="1">
      <c r="B27" s="913"/>
      <c r="C27" s="916"/>
      <c r="D27" s="906" t="str">
        <f>+D18</f>
        <v>AMOUNT 2022-2023</v>
      </c>
      <c r="E27" s="918" t="s">
        <v>210</v>
      </c>
      <c r="F27" s="910" t="str">
        <f>+F18</f>
        <v>AMOUNT 2021-2022</v>
      </c>
    </row>
    <row r="28" spans="2:6" ht="26.25" customHeight="1" thickBot="1">
      <c r="B28" s="914"/>
      <c r="C28" s="917"/>
      <c r="D28" s="907"/>
      <c r="E28" s="919"/>
      <c r="F28" s="911"/>
    </row>
    <row r="29" spans="2:6" ht="13.5" thickTop="1">
      <c r="B29" s="114"/>
      <c r="C29" s="258"/>
      <c r="D29" s="281"/>
      <c r="E29" s="39"/>
      <c r="F29" s="37"/>
    </row>
    <row r="30" spans="2:6" ht="12.75">
      <c r="B30" s="350"/>
      <c r="C30" s="39"/>
      <c r="D30" s="281">
        <v>0</v>
      </c>
      <c r="E30" s="39">
        <v>0</v>
      </c>
      <c r="F30" s="37">
        <v>0</v>
      </c>
    </row>
    <row r="31" spans="2:6" ht="12.75">
      <c r="B31" s="114"/>
      <c r="C31" s="348"/>
      <c r="D31" s="281"/>
      <c r="E31" s="39"/>
      <c r="F31" s="37"/>
    </row>
    <row r="32" spans="2:6" ht="15.75" customHeight="1" thickBot="1">
      <c r="B32" s="333" t="str">
        <f>+B23</f>
        <v>TOTAL EXPENDITURE SHOULD TALLY WITH AMOUNT IN ADMINISTRATIVE EXPENDITURE</v>
      </c>
      <c r="C32" s="329"/>
      <c r="D32" s="352">
        <f>SUM(D30:D31)</f>
        <v>0</v>
      </c>
      <c r="E32" s="44">
        <f>SUM(E30:E31)</f>
        <v>0</v>
      </c>
      <c r="F32" s="434">
        <f>SUM(F30:F31)</f>
        <v>0</v>
      </c>
    </row>
    <row r="33" ht="13.5" thickTop="1"/>
    <row r="34" spans="3:4" ht="13.5" thickBot="1">
      <c r="C34" s="461" t="str">
        <f>+C25</f>
        <v>CET CODE</v>
      </c>
      <c r="D34" s="444" t="str">
        <f>+D25</f>
        <v>ABCPU</v>
      </c>
    </row>
    <row r="35" spans="2:6" ht="16.5" thickBot="1" thickTop="1">
      <c r="B35" s="912" t="s">
        <v>199</v>
      </c>
      <c r="C35" s="915" t="str">
        <f>+C26</f>
        <v>PURPOSE (PARTICULARS OF PAYMENT MADE)/ TYPE OF PLANTS-AREA OF GARDEN</v>
      </c>
      <c r="D35" s="908" t="str">
        <f>+'GEN INFO'!E38</f>
        <v>MBA</v>
      </c>
      <c r="E35" s="908"/>
      <c r="F35" s="909"/>
    </row>
    <row r="36" spans="2:6" ht="15" customHeight="1">
      <c r="B36" s="913"/>
      <c r="C36" s="916"/>
      <c r="D36" s="906" t="str">
        <f>+D27</f>
        <v>AMOUNT 2022-2023</v>
      </c>
      <c r="E36" s="918" t="s">
        <v>210</v>
      </c>
      <c r="F36" s="910" t="str">
        <f>+F27</f>
        <v>AMOUNT 2021-2022</v>
      </c>
    </row>
    <row r="37" spans="2:6" ht="26.25" customHeight="1" thickBot="1">
      <c r="B37" s="914"/>
      <c r="C37" s="917"/>
      <c r="D37" s="907"/>
      <c r="E37" s="919"/>
      <c r="F37" s="911"/>
    </row>
    <row r="38" spans="2:6" ht="13.5" thickTop="1">
      <c r="B38" s="114"/>
      <c r="C38" s="258"/>
      <c r="D38" s="281"/>
      <c r="E38" s="39"/>
      <c r="F38" s="37"/>
    </row>
    <row r="39" spans="2:6" ht="12.75">
      <c r="B39" s="350"/>
      <c r="C39" s="39"/>
      <c r="D39" s="281">
        <v>0</v>
      </c>
      <c r="E39" s="39">
        <v>0</v>
      </c>
      <c r="F39" s="37">
        <v>0</v>
      </c>
    </row>
    <row r="40" spans="2:6" ht="12.75">
      <c r="B40" s="114"/>
      <c r="C40" s="348"/>
      <c r="D40" s="281"/>
      <c r="E40" s="39"/>
      <c r="F40" s="37"/>
    </row>
    <row r="41" spans="2:6" ht="15.75" customHeight="1" thickBot="1">
      <c r="B41" s="333" t="str">
        <f>+B32</f>
        <v>TOTAL EXPENDITURE SHOULD TALLY WITH AMOUNT IN ADMINISTRATIVE EXPENDITURE</v>
      </c>
      <c r="C41" s="329"/>
      <c r="D41" s="352">
        <f>SUM(D39:D40)</f>
        <v>0</v>
      </c>
      <c r="E41" s="44">
        <f>SUM(E39:E40)</f>
        <v>0</v>
      </c>
      <c r="F41" s="434">
        <f>SUM(F39:F40)</f>
        <v>0</v>
      </c>
    </row>
    <row r="42" ht="13.5" thickTop="1"/>
    <row r="43" spans="3:4" ht="13.5" thickBot="1">
      <c r="C43" s="461" t="str">
        <f>+C34</f>
        <v>CET CODE</v>
      </c>
      <c r="D43" s="444" t="str">
        <f>+D34</f>
        <v>ABCPU</v>
      </c>
    </row>
    <row r="44" spans="2:6" ht="17.25" customHeight="1" thickBot="1" thickTop="1">
      <c r="B44" s="912" t="s">
        <v>199</v>
      </c>
      <c r="C44" s="915" t="str">
        <f>+C35</f>
        <v>PURPOSE (PARTICULARS OF PAYMENT MADE)/ TYPE OF PLANTS-AREA OF GARDEN</v>
      </c>
      <c r="D44" s="908" t="str">
        <f>+'GEN INFO'!E40</f>
        <v>OTHERS IF ANY</v>
      </c>
      <c r="E44" s="908"/>
      <c r="F44" s="909"/>
    </row>
    <row r="45" spans="2:6" ht="15" customHeight="1">
      <c r="B45" s="913"/>
      <c r="C45" s="916"/>
      <c r="D45" s="906" t="str">
        <f>+D36</f>
        <v>AMOUNT 2022-2023</v>
      </c>
      <c r="E45" s="918" t="s">
        <v>210</v>
      </c>
      <c r="F45" s="910" t="str">
        <f>+F36</f>
        <v>AMOUNT 2021-2022</v>
      </c>
    </row>
    <row r="46" spans="2:6" ht="26.25" customHeight="1" thickBot="1">
      <c r="B46" s="914"/>
      <c r="C46" s="917"/>
      <c r="D46" s="907"/>
      <c r="E46" s="919"/>
      <c r="F46" s="911"/>
    </row>
    <row r="47" spans="2:6" ht="13.5" thickTop="1">
      <c r="B47" s="114"/>
      <c r="C47" s="258"/>
      <c r="D47" s="281"/>
      <c r="E47" s="39"/>
      <c r="F47" s="37"/>
    </row>
    <row r="48" spans="2:6" ht="12.75">
      <c r="B48" s="350"/>
      <c r="C48" s="39"/>
      <c r="D48" s="281">
        <v>0</v>
      </c>
      <c r="E48" s="39">
        <v>0</v>
      </c>
      <c r="F48" s="37">
        <v>0</v>
      </c>
    </row>
    <row r="49" spans="2:6" ht="12.75">
      <c r="B49" s="114"/>
      <c r="C49" s="348"/>
      <c r="D49" s="281"/>
      <c r="E49" s="39"/>
      <c r="F49" s="37"/>
    </row>
    <row r="50" spans="2:6" ht="15.75" customHeight="1" thickBot="1">
      <c r="B50" s="333" t="str">
        <f>+B41</f>
        <v>TOTAL EXPENDITURE SHOULD TALLY WITH AMOUNT IN ADMINISTRATIVE EXPENDITURE</v>
      </c>
      <c r="C50" s="329"/>
      <c r="D50" s="352">
        <f>SUM(D48:D49)</f>
        <v>0</v>
      </c>
      <c r="E50" s="44">
        <f>SUM(E48:E49)</f>
        <v>0</v>
      </c>
      <c r="F50" s="434">
        <f>SUM(F48:F49)</f>
        <v>0</v>
      </c>
    </row>
    <row r="51" ht="13.5" thickTop="1"/>
  </sheetData>
  <sheetProtection/>
  <mergeCells count="32">
    <mergeCell ref="B35:B37"/>
    <mergeCell ref="D9:D10"/>
    <mergeCell ref="E36:E37"/>
    <mergeCell ref="B17:B19"/>
    <mergeCell ref="C17:C19"/>
    <mergeCell ref="C35:C37"/>
    <mergeCell ref="B26:B28"/>
    <mergeCell ref="D8:F8"/>
    <mergeCell ref="E9:E10"/>
    <mergeCell ref="D18:D19"/>
    <mergeCell ref="B2:G2"/>
    <mergeCell ref="C26:C28"/>
    <mergeCell ref="F9:F10"/>
    <mergeCell ref="F18:F19"/>
    <mergeCell ref="E27:E28"/>
    <mergeCell ref="B44:B46"/>
    <mergeCell ref="C44:C46"/>
    <mergeCell ref="F45:F46"/>
    <mergeCell ref="D44:F44"/>
    <mergeCell ref="B4:E4"/>
    <mergeCell ref="B8:B10"/>
    <mergeCell ref="C8:C10"/>
    <mergeCell ref="E18:E19"/>
    <mergeCell ref="D27:D28"/>
    <mergeCell ref="E45:E46"/>
    <mergeCell ref="D45:D46"/>
    <mergeCell ref="D36:D37"/>
    <mergeCell ref="D17:F17"/>
    <mergeCell ref="F27:F28"/>
    <mergeCell ref="D26:F26"/>
    <mergeCell ref="F36:F37"/>
    <mergeCell ref="D35:F35"/>
  </mergeCells>
  <printOptions gridLines="1"/>
  <pageMargins left="0.17" right="0.17" top="0.28" bottom="0.27" header="0.23" footer="0.16"/>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tabColor rgb="FF7030A0"/>
  </sheetPr>
  <dimension ref="B2:Q75"/>
  <sheetViews>
    <sheetView zoomScalePageLayoutView="0" workbookViewId="0" topLeftCell="A7">
      <selection activeCell="B4" sqref="B4:AD4"/>
    </sheetView>
  </sheetViews>
  <sheetFormatPr defaultColWidth="9.140625" defaultRowHeight="15"/>
  <cols>
    <col min="1" max="1" width="3.140625" style="92" customWidth="1"/>
    <col min="2" max="2" width="3.8515625" style="92" customWidth="1"/>
    <col min="3" max="3" width="8.140625" style="92" customWidth="1"/>
    <col min="4" max="4" width="22.00390625" style="92" bestFit="1" customWidth="1"/>
    <col min="5" max="5" width="12.421875" style="92" customWidth="1"/>
    <col min="6" max="6" width="13.140625" style="92" customWidth="1"/>
    <col min="7" max="7" width="15.00390625" style="92" bestFit="1" customWidth="1"/>
    <col min="8" max="8" width="14.8515625" style="92" bestFit="1" customWidth="1"/>
    <col min="9" max="9" width="13.57421875" style="92" customWidth="1"/>
    <col min="10" max="10" width="13.28125" style="92" customWidth="1"/>
    <col min="11" max="13" width="12.28125" style="92" customWidth="1"/>
    <col min="14" max="14" width="12.421875" style="92" customWidth="1"/>
    <col min="15" max="15" width="11.57421875" style="92" customWidth="1"/>
    <col min="16" max="16384" width="9.140625" style="92" customWidth="1"/>
  </cols>
  <sheetData>
    <row r="1" s="595" customFormat="1" ht="12.75"/>
    <row r="2" spans="2:17" ht="21">
      <c r="B2" s="593" t="s">
        <v>545</v>
      </c>
      <c r="C2" s="593"/>
      <c r="D2" s="593"/>
      <c r="E2" s="593"/>
      <c r="F2" s="593"/>
      <c r="G2" s="593"/>
      <c r="H2" s="593"/>
      <c r="I2" s="593"/>
      <c r="J2" s="593"/>
      <c r="K2" s="593"/>
      <c r="L2" s="593"/>
      <c r="M2" s="593"/>
      <c r="N2" s="593"/>
      <c r="O2" s="593"/>
      <c r="P2" s="681"/>
      <c r="Q2" s="681"/>
    </row>
    <row r="3" spans="4:17" s="595" customFormat="1" ht="15" customHeight="1">
      <c r="D3" s="648"/>
      <c r="E3" s="669"/>
      <c r="F3" s="669"/>
      <c r="G3" s="669"/>
      <c r="H3" s="669"/>
      <c r="I3" s="669"/>
      <c r="J3" s="669"/>
      <c r="K3" s="669"/>
      <c r="L3" s="669"/>
      <c r="M3" s="669"/>
      <c r="N3" s="669"/>
      <c r="O3" s="669"/>
      <c r="P3" s="669"/>
      <c r="Q3" s="669"/>
    </row>
    <row r="4" spans="2:14" ht="17.25">
      <c r="B4" s="904" t="str">
        <f>+'S-6'!B4</f>
        <v>ABC PRIVATE UNIVERSITY</v>
      </c>
      <c r="C4" s="904"/>
      <c r="D4" s="904"/>
      <c r="E4" s="904"/>
      <c r="F4" s="904"/>
      <c r="G4" s="904"/>
      <c r="H4" s="904"/>
      <c r="I4" s="904"/>
      <c r="J4" s="904"/>
      <c r="K4" s="904"/>
      <c r="L4" s="904"/>
      <c r="M4" s="904"/>
      <c r="N4" s="904"/>
    </row>
    <row r="5" ht="15" customHeight="1"/>
    <row r="6" spans="2:14" ht="12.75">
      <c r="B6" s="93"/>
      <c r="C6" s="93"/>
      <c r="D6" s="40"/>
      <c r="E6" s="40"/>
      <c r="F6" s="40"/>
      <c r="G6" s="40"/>
      <c r="H6" s="40"/>
      <c r="I6" s="40"/>
      <c r="J6" s="40"/>
      <c r="L6" s="40"/>
      <c r="M6" s="40"/>
      <c r="N6" s="332"/>
    </row>
    <row r="7" spans="2:13" ht="15.75">
      <c r="B7" s="93"/>
      <c r="C7" s="93"/>
      <c r="D7" s="40"/>
      <c r="E7" s="40"/>
      <c r="F7" s="40"/>
      <c r="G7" s="40"/>
      <c r="H7" s="40"/>
      <c r="I7" s="40"/>
      <c r="J7" s="40"/>
      <c r="K7" s="332" t="str">
        <f>+'S-8'!E6</f>
        <v>AMOUNT IN RUPEES</v>
      </c>
      <c r="L7" s="359"/>
      <c r="M7" s="443"/>
    </row>
    <row r="8" spans="2:14" ht="16.5" thickBot="1">
      <c r="B8" s="93"/>
      <c r="C8" s="93"/>
      <c r="D8" s="40"/>
      <c r="E8" s="40"/>
      <c r="F8" s="40"/>
      <c r="G8" s="40"/>
      <c r="H8" s="40" t="str">
        <f>+'S-8'!C7</f>
        <v>CET CODE</v>
      </c>
      <c r="I8" s="372" t="str">
        <f>+'S-8'!D7</f>
        <v>ABCPU</v>
      </c>
      <c r="J8" s="40"/>
      <c r="K8" s="40"/>
      <c r="L8" s="40"/>
      <c r="M8" s="40"/>
      <c r="N8" s="330"/>
    </row>
    <row r="9" spans="2:15" ht="15" customHeight="1" thickTop="1">
      <c r="B9" s="912" t="s">
        <v>199</v>
      </c>
      <c r="C9" s="915" t="s">
        <v>241</v>
      </c>
      <c r="D9" s="915" t="s">
        <v>274</v>
      </c>
      <c r="E9" s="922" t="str">
        <f>+'S-8'!D8</f>
        <v> B.TECH</v>
      </c>
      <c r="F9" s="923"/>
      <c r="G9" s="923"/>
      <c r="H9" s="923"/>
      <c r="I9" s="923"/>
      <c r="J9" s="923"/>
      <c r="K9" s="923"/>
      <c r="L9" s="923"/>
      <c r="M9" s="923"/>
      <c r="N9" s="923"/>
      <c r="O9" s="924"/>
    </row>
    <row r="10" spans="2:15" ht="15" customHeight="1">
      <c r="B10" s="913"/>
      <c r="C10" s="925"/>
      <c r="D10" s="916"/>
      <c r="E10" s="925" t="s">
        <v>213</v>
      </c>
      <c r="F10" s="925" t="s">
        <v>275</v>
      </c>
      <c r="G10" s="925" t="s">
        <v>225</v>
      </c>
      <c r="H10" s="925" t="s">
        <v>211</v>
      </c>
      <c r="I10" s="925" t="s">
        <v>214</v>
      </c>
      <c r="J10" s="925" t="s">
        <v>285</v>
      </c>
      <c r="K10" s="933" t="s">
        <v>206</v>
      </c>
      <c r="L10" s="934"/>
      <c r="M10" s="935"/>
      <c r="N10" s="930" t="s">
        <v>210</v>
      </c>
      <c r="O10" s="921" t="s">
        <v>430</v>
      </c>
    </row>
    <row r="11" spans="2:15" ht="48" customHeight="1" thickBot="1">
      <c r="B11" s="914"/>
      <c r="C11" s="907"/>
      <c r="D11" s="917"/>
      <c r="E11" s="907"/>
      <c r="F11" s="907"/>
      <c r="G11" s="907"/>
      <c r="H11" s="907"/>
      <c r="I11" s="907"/>
      <c r="J11" s="907"/>
      <c r="K11" s="351" t="s">
        <v>276</v>
      </c>
      <c r="L11" s="425" t="s">
        <v>628</v>
      </c>
      <c r="M11" s="351" t="s">
        <v>303</v>
      </c>
      <c r="N11" s="931"/>
      <c r="O11" s="911"/>
    </row>
    <row r="12" spans="2:15" ht="13.5" thickTop="1">
      <c r="B12" s="114"/>
      <c r="C12" s="116"/>
      <c r="D12" s="258"/>
      <c r="E12" s="281"/>
      <c r="F12" s="281"/>
      <c r="G12" s="281"/>
      <c r="H12" s="281"/>
      <c r="I12" s="281"/>
      <c r="J12" s="281" t="s">
        <v>286</v>
      </c>
      <c r="K12" s="281"/>
      <c r="L12" s="39"/>
      <c r="M12" s="39"/>
      <c r="N12" s="39"/>
      <c r="O12" s="37"/>
    </row>
    <row r="13" spans="2:15" ht="12.75">
      <c r="B13" s="350"/>
      <c r="C13" s="368"/>
      <c r="D13" s="39"/>
      <c r="E13" s="281"/>
      <c r="F13" s="281"/>
      <c r="G13" s="281"/>
      <c r="H13" s="281"/>
      <c r="I13" s="281"/>
      <c r="J13" s="281"/>
      <c r="K13" s="281">
        <v>20000</v>
      </c>
      <c r="L13" s="39">
        <v>200000</v>
      </c>
      <c r="M13" s="39">
        <f>+L13-K13</f>
        <v>180000</v>
      </c>
      <c r="N13" s="39">
        <v>2000</v>
      </c>
      <c r="O13" s="37"/>
    </row>
    <row r="14" spans="2:15" ht="12.75">
      <c r="B14" s="114"/>
      <c r="C14" s="116"/>
      <c r="D14" s="39"/>
      <c r="E14" s="281"/>
      <c r="F14" s="281"/>
      <c r="G14" s="281"/>
      <c r="H14" s="281"/>
      <c r="I14" s="281"/>
      <c r="J14" s="281"/>
      <c r="K14" s="281"/>
      <c r="L14" s="39"/>
      <c r="M14" s="39">
        <f aca="true" t="shared" si="0" ref="M14:M19">+L14-K14</f>
        <v>0</v>
      </c>
      <c r="N14" s="39"/>
      <c r="O14" s="37"/>
    </row>
    <row r="15" spans="2:15" ht="12.75">
      <c r="B15" s="114"/>
      <c r="C15" s="116"/>
      <c r="D15" s="39"/>
      <c r="E15" s="281"/>
      <c r="F15" s="281"/>
      <c r="G15" s="281"/>
      <c r="H15" s="281"/>
      <c r="I15" s="281"/>
      <c r="J15" s="281"/>
      <c r="K15" s="281"/>
      <c r="L15" s="39"/>
      <c r="M15" s="39">
        <f t="shared" si="0"/>
        <v>0</v>
      </c>
      <c r="N15" s="39"/>
      <c r="O15" s="37"/>
    </row>
    <row r="16" spans="2:15" ht="12.75">
      <c r="B16" s="114"/>
      <c r="C16" s="116"/>
      <c r="D16" s="39"/>
      <c r="E16" s="281"/>
      <c r="F16" s="281"/>
      <c r="G16" s="281"/>
      <c r="H16" s="281"/>
      <c r="I16" s="281"/>
      <c r="J16" s="281"/>
      <c r="K16" s="281"/>
      <c r="L16" s="39"/>
      <c r="M16" s="39">
        <f t="shared" si="0"/>
        <v>0</v>
      </c>
      <c r="N16" s="39"/>
      <c r="O16" s="37"/>
    </row>
    <row r="17" spans="2:15" ht="12.75">
      <c r="B17" s="350"/>
      <c r="C17" s="368"/>
      <c r="D17" s="39"/>
      <c r="E17" s="281"/>
      <c r="F17" s="281"/>
      <c r="G17" s="281"/>
      <c r="H17" s="281"/>
      <c r="I17" s="281"/>
      <c r="J17" s="281"/>
      <c r="K17" s="281"/>
      <c r="L17" s="39"/>
      <c r="M17" s="39">
        <f t="shared" si="0"/>
        <v>0</v>
      </c>
      <c r="N17" s="39"/>
      <c r="O17" s="37"/>
    </row>
    <row r="18" spans="2:15" ht="12.75">
      <c r="B18" s="114"/>
      <c r="C18" s="116"/>
      <c r="D18" s="39"/>
      <c r="E18" s="281"/>
      <c r="F18" s="281"/>
      <c r="G18" s="281"/>
      <c r="H18" s="281"/>
      <c r="I18" s="281"/>
      <c r="J18" s="281"/>
      <c r="K18" s="281"/>
      <c r="L18" s="39"/>
      <c r="M18" s="39">
        <f t="shared" si="0"/>
        <v>0</v>
      </c>
      <c r="N18" s="39"/>
      <c r="O18" s="37"/>
    </row>
    <row r="19" spans="2:15" ht="12.75">
      <c r="B19" s="114"/>
      <c r="C19" s="116"/>
      <c r="D19" s="39"/>
      <c r="E19" s="281"/>
      <c r="F19" s="281"/>
      <c r="G19" s="281"/>
      <c r="H19" s="281"/>
      <c r="I19" s="281"/>
      <c r="J19" s="281"/>
      <c r="K19" s="281"/>
      <c r="L19" s="39"/>
      <c r="M19" s="39">
        <f t="shared" si="0"/>
        <v>0</v>
      </c>
      <c r="N19" s="39"/>
      <c r="O19" s="37"/>
    </row>
    <row r="20" spans="2:15" ht="12.75">
      <c r="B20" s="114"/>
      <c r="C20" s="116"/>
      <c r="D20" s="39"/>
      <c r="E20" s="281"/>
      <c r="F20" s="281"/>
      <c r="G20" s="281"/>
      <c r="H20" s="281"/>
      <c r="I20" s="281"/>
      <c r="J20" s="281"/>
      <c r="K20" s="281"/>
      <c r="L20" s="39"/>
      <c r="M20" s="39"/>
      <c r="N20" s="39"/>
      <c r="O20" s="37"/>
    </row>
    <row r="21" spans="2:15" ht="12.75">
      <c r="B21" s="114"/>
      <c r="C21" s="116"/>
      <c r="D21" s="348"/>
      <c r="E21" s="281"/>
      <c r="F21" s="281"/>
      <c r="G21" s="281"/>
      <c r="H21" s="281"/>
      <c r="I21" s="281"/>
      <c r="J21" s="281"/>
      <c r="K21" s="281"/>
      <c r="L21" s="39"/>
      <c r="M21" s="39"/>
      <c r="N21" s="39"/>
      <c r="O21" s="37"/>
    </row>
    <row r="22" spans="2:15" ht="15.75" customHeight="1" thickBot="1">
      <c r="B22" s="333" t="s">
        <v>223</v>
      </c>
      <c r="C22" s="329"/>
      <c r="D22" s="329"/>
      <c r="E22" s="352"/>
      <c r="F22" s="352"/>
      <c r="G22" s="352"/>
      <c r="H22" s="352"/>
      <c r="I22" s="352"/>
      <c r="J22" s="352"/>
      <c r="K22" s="352">
        <f>SUM(K13:K21)</f>
        <v>20000</v>
      </c>
      <c r="L22" s="378"/>
      <c r="M22" s="378">
        <f>SUM(M13:M21)</f>
        <v>180000</v>
      </c>
      <c r="N22" s="44">
        <f>SUM(N13:N21)</f>
        <v>2000</v>
      </c>
      <c r="O22" s="434"/>
    </row>
    <row r="23" ht="13.5" thickTop="1"/>
    <row r="24" spans="8:9" ht="13.5" thickBot="1">
      <c r="H24" s="92" t="str">
        <f>+H8</f>
        <v>CET CODE</v>
      </c>
      <c r="I24" s="444" t="str">
        <f>+I8</f>
        <v>ABCPU</v>
      </c>
    </row>
    <row r="25" spans="2:15" ht="16.5" customHeight="1" thickTop="1">
      <c r="B25" s="912" t="s">
        <v>199</v>
      </c>
      <c r="C25" s="915" t="str">
        <f>+C9</f>
        <v>DATE OF EVENT</v>
      </c>
      <c r="D25" s="915" t="s">
        <v>95</v>
      </c>
      <c r="E25" s="922" t="str">
        <f>+'S-8'!D17</f>
        <v> M.TECH</v>
      </c>
      <c r="F25" s="923"/>
      <c r="G25" s="923"/>
      <c r="H25" s="923"/>
      <c r="I25" s="923"/>
      <c r="J25" s="923"/>
      <c r="K25" s="923"/>
      <c r="L25" s="923"/>
      <c r="M25" s="923"/>
      <c r="N25" s="923"/>
      <c r="O25" s="924"/>
    </row>
    <row r="26" spans="2:15" ht="15" customHeight="1">
      <c r="B26" s="913"/>
      <c r="C26" s="925"/>
      <c r="D26" s="916"/>
      <c r="E26" s="926" t="str">
        <f aca="true" t="shared" si="1" ref="E26:K26">+E10</f>
        <v>VENUE</v>
      </c>
      <c r="F26" s="926" t="str">
        <f t="shared" si="1"/>
        <v>SUBJECT/ TOPIC</v>
      </c>
      <c r="G26" s="926" t="str">
        <f t="shared" si="1"/>
        <v>NO. OF HOURS</v>
      </c>
      <c r="H26" s="926" t="str">
        <f t="shared" si="1"/>
        <v>No of STUDENTS ATTENDED</v>
      </c>
      <c r="I26" s="926" t="str">
        <f t="shared" si="1"/>
        <v>MAIN SPEAKERS</v>
      </c>
      <c r="J26" s="926" t="str">
        <f t="shared" si="1"/>
        <v>NAME OF THE AGENCY/ PERSON IF PAYMENT MADE</v>
      </c>
      <c r="K26" s="932" t="str">
        <f t="shared" si="1"/>
        <v>AMOUNT</v>
      </c>
      <c r="L26" s="932"/>
      <c r="M26" s="446"/>
      <c r="N26" s="928" t="str">
        <f>+N10</f>
        <v>TDS IF ANY</v>
      </c>
      <c r="O26" s="921" t="str">
        <f>+O10</f>
        <v>EXPENDITURE INCURRED 2021-2022</v>
      </c>
    </row>
    <row r="27" spans="2:15" ht="48" thickBot="1">
      <c r="B27" s="914"/>
      <c r="C27" s="907"/>
      <c r="D27" s="917"/>
      <c r="E27" s="927"/>
      <c r="F27" s="927"/>
      <c r="G27" s="927"/>
      <c r="H27" s="927"/>
      <c r="I27" s="927"/>
      <c r="J27" s="927"/>
      <c r="K27" s="351" t="str">
        <f>+K11</f>
        <v>COLLECTED FROM THE STUDENTS</v>
      </c>
      <c r="L27" s="351" t="str">
        <f>+L11</f>
        <v>EXPENDITURE INCURRED 2022-2023</v>
      </c>
      <c r="M27" s="447" t="str">
        <f>+M11</f>
        <v>NET EXPENDITURE</v>
      </c>
      <c r="N27" s="929"/>
      <c r="O27" s="911"/>
    </row>
    <row r="28" spans="2:15" ht="13.5" thickTop="1">
      <c r="B28" s="114"/>
      <c r="C28" s="116"/>
      <c r="D28" s="258"/>
      <c r="E28" s="281"/>
      <c r="F28" s="281"/>
      <c r="G28" s="281"/>
      <c r="H28" s="281"/>
      <c r="I28" s="281"/>
      <c r="J28" s="281"/>
      <c r="K28" s="281"/>
      <c r="L28" s="39"/>
      <c r="M28" s="39"/>
      <c r="N28" s="39"/>
      <c r="O28" s="37"/>
    </row>
    <row r="29" spans="2:15" ht="12.75">
      <c r="B29" s="350"/>
      <c r="C29" s="368"/>
      <c r="D29" s="39"/>
      <c r="E29" s="281"/>
      <c r="F29" s="281"/>
      <c r="G29" s="281"/>
      <c r="H29" s="281"/>
      <c r="I29" s="281"/>
      <c r="J29" s="281"/>
      <c r="K29" s="281">
        <v>0</v>
      </c>
      <c r="L29" s="39"/>
      <c r="M29" s="39"/>
      <c r="N29" s="39">
        <v>0</v>
      </c>
      <c r="O29" s="37"/>
    </row>
    <row r="30" spans="2:15" ht="12.75">
      <c r="B30" s="114"/>
      <c r="C30" s="116"/>
      <c r="D30" s="39"/>
      <c r="E30" s="281"/>
      <c r="F30" s="281"/>
      <c r="G30" s="281"/>
      <c r="H30" s="281"/>
      <c r="I30" s="281"/>
      <c r="J30" s="281"/>
      <c r="K30" s="281"/>
      <c r="L30" s="39"/>
      <c r="M30" s="39"/>
      <c r="N30" s="39"/>
      <c r="O30" s="37"/>
    </row>
    <row r="31" spans="2:15" ht="12.75">
      <c r="B31" s="114"/>
      <c r="C31" s="116"/>
      <c r="D31" s="39"/>
      <c r="E31" s="281"/>
      <c r="F31" s="281"/>
      <c r="G31" s="281"/>
      <c r="H31" s="281"/>
      <c r="I31" s="281"/>
      <c r="J31" s="281"/>
      <c r="K31" s="281"/>
      <c r="L31" s="39"/>
      <c r="M31" s="39"/>
      <c r="N31" s="39"/>
      <c r="O31" s="37"/>
    </row>
    <row r="32" spans="2:15" ht="12.75">
      <c r="B32" s="350"/>
      <c r="C32" s="368"/>
      <c r="D32" s="39"/>
      <c r="E32" s="281"/>
      <c r="F32" s="281"/>
      <c r="G32" s="281"/>
      <c r="H32" s="281"/>
      <c r="I32" s="281"/>
      <c r="J32" s="281"/>
      <c r="K32" s="281"/>
      <c r="L32" s="39"/>
      <c r="M32" s="39"/>
      <c r="N32" s="39"/>
      <c r="O32" s="37"/>
    </row>
    <row r="33" spans="2:15" ht="12.75">
      <c r="B33" s="114"/>
      <c r="C33" s="116"/>
      <c r="D33" s="39"/>
      <c r="E33" s="281"/>
      <c r="F33" s="281"/>
      <c r="G33" s="281"/>
      <c r="H33" s="281"/>
      <c r="I33" s="281"/>
      <c r="J33" s="281"/>
      <c r="K33" s="281"/>
      <c r="L33" s="39"/>
      <c r="M33" s="39"/>
      <c r="N33" s="39"/>
      <c r="O33" s="37"/>
    </row>
    <row r="34" spans="2:15" ht="12.75">
      <c r="B34" s="114"/>
      <c r="C34" s="116"/>
      <c r="D34" s="39"/>
      <c r="E34" s="281"/>
      <c r="F34" s="281"/>
      <c r="G34" s="281"/>
      <c r="H34" s="281"/>
      <c r="I34" s="281"/>
      <c r="J34" s="281"/>
      <c r="K34" s="281"/>
      <c r="L34" s="39"/>
      <c r="M34" s="39"/>
      <c r="N34" s="39"/>
      <c r="O34" s="37"/>
    </row>
    <row r="35" spans="2:15" ht="12.75">
      <c r="B35" s="114"/>
      <c r="C35" s="116"/>
      <c r="D35" s="39"/>
      <c r="E35" s="281"/>
      <c r="F35" s="281"/>
      <c r="G35" s="281"/>
      <c r="H35" s="281"/>
      <c r="I35" s="281"/>
      <c r="J35" s="281"/>
      <c r="K35" s="281"/>
      <c r="L35" s="39"/>
      <c r="M35" s="39"/>
      <c r="N35" s="39"/>
      <c r="O35" s="37"/>
    </row>
    <row r="36" spans="2:15" ht="12.75">
      <c r="B36" s="114"/>
      <c r="C36" s="116"/>
      <c r="D36" s="348"/>
      <c r="E36" s="281"/>
      <c r="F36" s="281"/>
      <c r="G36" s="281"/>
      <c r="H36" s="281"/>
      <c r="I36" s="281"/>
      <c r="J36" s="281"/>
      <c r="K36" s="281"/>
      <c r="L36" s="39"/>
      <c r="M36" s="39"/>
      <c r="N36" s="39"/>
      <c r="O36" s="37"/>
    </row>
    <row r="37" spans="2:15" ht="15.75" customHeight="1" thickBot="1">
      <c r="B37" s="333" t="str">
        <f>+B22</f>
        <v>TOTAL EXPENDITURE SHOULD TALLY WITH AMOUNT IN ADMINISTRATIVE EXPENDITURE</v>
      </c>
      <c r="C37" s="329"/>
      <c r="D37" s="329"/>
      <c r="E37" s="352"/>
      <c r="F37" s="352"/>
      <c r="G37" s="352"/>
      <c r="H37" s="352"/>
      <c r="I37" s="352"/>
      <c r="J37" s="352"/>
      <c r="K37" s="352">
        <f>SUM(K29:K36)</f>
        <v>0</v>
      </c>
      <c r="L37" s="378"/>
      <c r="M37" s="378"/>
      <c r="N37" s="44">
        <f>SUM(N29:N36)</f>
        <v>0</v>
      </c>
      <c r="O37" s="434"/>
    </row>
    <row r="38" ht="13.5" thickTop="1"/>
    <row r="41" ht="15">
      <c r="K41" s="353"/>
    </row>
    <row r="42" spans="11:13" ht="15">
      <c r="K42" s="466" t="str">
        <f>+K7</f>
        <v>AMOUNT IN RUPEES</v>
      </c>
      <c r="L42" s="353"/>
      <c r="M42" s="353"/>
    </row>
    <row r="43" spans="8:9" ht="13.5" thickBot="1">
      <c r="H43" s="92" t="str">
        <f>+H24</f>
        <v>CET CODE</v>
      </c>
      <c r="I43" s="444" t="str">
        <f>+I24</f>
        <v>ABCPU</v>
      </c>
    </row>
    <row r="44" spans="2:15" ht="15.75" thickTop="1">
      <c r="B44" s="912" t="s">
        <v>199</v>
      </c>
      <c r="C44" s="915" t="str">
        <f>+C25</f>
        <v>DATE OF EVENT</v>
      </c>
      <c r="D44" s="915" t="s">
        <v>95</v>
      </c>
      <c r="E44" s="922" t="str">
        <f>+'S-8'!D26</f>
        <v>MCA</v>
      </c>
      <c r="F44" s="923"/>
      <c r="G44" s="923"/>
      <c r="H44" s="923"/>
      <c r="I44" s="923"/>
      <c r="J44" s="923"/>
      <c r="K44" s="923"/>
      <c r="L44" s="923"/>
      <c r="M44" s="923"/>
      <c r="N44" s="923"/>
      <c r="O44" s="924"/>
    </row>
    <row r="45" spans="2:15" ht="13.5">
      <c r="B45" s="913"/>
      <c r="C45" s="925"/>
      <c r="D45" s="916"/>
      <c r="E45" s="926" t="str">
        <f aca="true" t="shared" si="2" ref="E45:K45">+E26</f>
        <v>VENUE</v>
      </c>
      <c r="F45" s="926" t="str">
        <f t="shared" si="2"/>
        <v>SUBJECT/ TOPIC</v>
      </c>
      <c r="G45" s="926" t="str">
        <f t="shared" si="2"/>
        <v>NO. OF HOURS</v>
      </c>
      <c r="H45" s="926" t="str">
        <f t="shared" si="2"/>
        <v>No of STUDENTS ATTENDED</v>
      </c>
      <c r="I45" s="926" t="str">
        <f t="shared" si="2"/>
        <v>MAIN SPEAKERS</v>
      </c>
      <c r="J45" s="926" t="str">
        <f t="shared" si="2"/>
        <v>NAME OF THE AGENCY/ PERSON IF PAYMENT MADE</v>
      </c>
      <c r="K45" s="932" t="str">
        <f t="shared" si="2"/>
        <v>AMOUNT</v>
      </c>
      <c r="L45" s="932"/>
      <c r="M45" s="446"/>
      <c r="N45" s="928" t="str">
        <f>+N26</f>
        <v>TDS IF ANY</v>
      </c>
      <c r="O45" s="921" t="str">
        <f>+O26</f>
        <v>EXPENDITURE INCURRED 2021-2022</v>
      </c>
    </row>
    <row r="46" spans="2:15" ht="48" thickBot="1">
      <c r="B46" s="914"/>
      <c r="C46" s="907"/>
      <c r="D46" s="917"/>
      <c r="E46" s="927"/>
      <c r="F46" s="927"/>
      <c r="G46" s="927"/>
      <c r="H46" s="927"/>
      <c r="I46" s="927"/>
      <c r="J46" s="927"/>
      <c r="K46" s="351" t="str">
        <f>+K27</f>
        <v>COLLECTED FROM THE STUDENTS</v>
      </c>
      <c r="L46" s="351" t="str">
        <f>+L27</f>
        <v>EXPENDITURE INCURRED 2022-2023</v>
      </c>
      <c r="M46" s="447" t="str">
        <f>+M27</f>
        <v>NET EXPENDITURE</v>
      </c>
      <c r="N46" s="929"/>
      <c r="O46" s="911"/>
    </row>
    <row r="47" spans="2:15" ht="13.5" thickTop="1">
      <c r="B47" s="114"/>
      <c r="C47" s="116"/>
      <c r="D47" s="258"/>
      <c r="E47" s="281"/>
      <c r="F47" s="281"/>
      <c r="G47" s="281"/>
      <c r="H47" s="281"/>
      <c r="I47" s="281"/>
      <c r="J47" s="281"/>
      <c r="K47" s="281"/>
      <c r="L47" s="39"/>
      <c r="M47" s="39"/>
      <c r="N47" s="39"/>
      <c r="O47" s="37"/>
    </row>
    <row r="48" spans="2:15" ht="12.75">
      <c r="B48" s="350"/>
      <c r="C48" s="368"/>
      <c r="D48" s="39"/>
      <c r="E48" s="281"/>
      <c r="F48" s="281"/>
      <c r="G48" s="281"/>
      <c r="H48" s="281"/>
      <c r="I48" s="281"/>
      <c r="J48" s="281"/>
      <c r="K48" s="281">
        <v>0</v>
      </c>
      <c r="L48" s="39"/>
      <c r="M48" s="39"/>
      <c r="N48" s="39">
        <v>0</v>
      </c>
      <c r="O48" s="37"/>
    </row>
    <row r="49" spans="2:15" ht="12.75">
      <c r="B49" s="114"/>
      <c r="C49" s="116"/>
      <c r="D49" s="39"/>
      <c r="E49" s="281"/>
      <c r="F49" s="281"/>
      <c r="G49" s="281"/>
      <c r="H49" s="281"/>
      <c r="I49" s="281"/>
      <c r="J49" s="281"/>
      <c r="K49" s="281"/>
      <c r="L49" s="39"/>
      <c r="M49" s="39"/>
      <c r="N49" s="39"/>
      <c r="O49" s="37"/>
    </row>
    <row r="50" spans="2:15" ht="12.75">
      <c r="B50" s="114"/>
      <c r="C50" s="116"/>
      <c r="D50" s="39"/>
      <c r="E50" s="281"/>
      <c r="F50" s="281"/>
      <c r="G50" s="281"/>
      <c r="H50" s="281"/>
      <c r="I50" s="281"/>
      <c r="J50" s="281"/>
      <c r="K50" s="281"/>
      <c r="L50" s="39"/>
      <c r="M50" s="39"/>
      <c r="N50" s="39"/>
      <c r="O50" s="37"/>
    </row>
    <row r="51" spans="2:15" ht="12.75">
      <c r="B51" s="114"/>
      <c r="C51" s="116"/>
      <c r="D51" s="348"/>
      <c r="E51" s="281"/>
      <c r="F51" s="281"/>
      <c r="G51" s="281"/>
      <c r="H51" s="281"/>
      <c r="I51" s="281"/>
      <c r="J51" s="281"/>
      <c r="K51" s="281"/>
      <c r="L51" s="39"/>
      <c r="M51" s="39"/>
      <c r="N51" s="39"/>
      <c r="O51" s="37"/>
    </row>
    <row r="52" spans="2:15" ht="15.75" customHeight="1" thickBot="1">
      <c r="B52" s="333" t="str">
        <f>+B37</f>
        <v>TOTAL EXPENDITURE SHOULD TALLY WITH AMOUNT IN ADMINISTRATIVE EXPENDITURE</v>
      </c>
      <c r="C52" s="329"/>
      <c r="D52" s="329"/>
      <c r="E52" s="352"/>
      <c r="F52" s="352"/>
      <c r="G52" s="352"/>
      <c r="H52" s="352"/>
      <c r="I52" s="352"/>
      <c r="J52" s="352"/>
      <c r="K52" s="352">
        <f>SUM(K48:K51)</f>
        <v>0</v>
      </c>
      <c r="L52" s="378"/>
      <c r="M52" s="378"/>
      <c r="N52" s="44">
        <f>SUM(N48:N51)</f>
        <v>0</v>
      </c>
      <c r="O52" s="434"/>
    </row>
    <row r="53" ht="13.5" thickTop="1"/>
    <row r="54" spans="8:9" ht="13.5" thickBot="1">
      <c r="H54" s="92" t="str">
        <f>+H43</f>
        <v>CET CODE</v>
      </c>
      <c r="I54" s="444" t="str">
        <f>+I43</f>
        <v>ABCPU</v>
      </c>
    </row>
    <row r="55" spans="2:15" ht="15.75" thickTop="1">
      <c r="B55" s="912" t="s">
        <v>199</v>
      </c>
      <c r="C55" s="915" t="str">
        <f>+C44</f>
        <v>DATE OF EVENT</v>
      </c>
      <c r="D55" s="915" t="s">
        <v>95</v>
      </c>
      <c r="E55" s="922" t="str">
        <f>+'S-8'!D35</f>
        <v>MBA</v>
      </c>
      <c r="F55" s="923"/>
      <c r="G55" s="923"/>
      <c r="H55" s="923"/>
      <c r="I55" s="923"/>
      <c r="J55" s="923"/>
      <c r="K55" s="923"/>
      <c r="L55" s="923"/>
      <c r="M55" s="923"/>
      <c r="N55" s="923"/>
      <c r="O55" s="924"/>
    </row>
    <row r="56" spans="2:15" ht="15" customHeight="1">
      <c r="B56" s="913"/>
      <c r="C56" s="925"/>
      <c r="D56" s="916"/>
      <c r="E56" s="926" t="str">
        <f aca="true" t="shared" si="3" ref="E56:K56">+E45</f>
        <v>VENUE</v>
      </c>
      <c r="F56" s="926" t="str">
        <f t="shared" si="3"/>
        <v>SUBJECT/ TOPIC</v>
      </c>
      <c r="G56" s="926" t="str">
        <f t="shared" si="3"/>
        <v>NO. OF HOURS</v>
      </c>
      <c r="H56" s="926" t="str">
        <f t="shared" si="3"/>
        <v>No of STUDENTS ATTENDED</v>
      </c>
      <c r="I56" s="926" t="str">
        <f t="shared" si="3"/>
        <v>MAIN SPEAKERS</v>
      </c>
      <c r="J56" s="926" t="str">
        <f t="shared" si="3"/>
        <v>NAME OF THE AGENCY/ PERSON IF PAYMENT MADE</v>
      </c>
      <c r="K56" s="932" t="str">
        <f t="shared" si="3"/>
        <v>AMOUNT</v>
      </c>
      <c r="L56" s="932"/>
      <c r="M56" s="446"/>
      <c r="N56" s="928" t="str">
        <f>+N45</f>
        <v>TDS IF ANY</v>
      </c>
      <c r="O56" s="921" t="str">
        <f>+O45</f>
        <v>EXPENDITURE INCURRED 2021-2022</v>
      </c>
    </row>
    <row r="57" spans="2:15" ht="48" thickBot="1">
      <c r="B57" s="914"/>
      <c r="C57" s="907"/>
      <c r="D57" s="917"/>
      <c r="E57" s="927"/>
      <c r="F57" s="927"/>
      <c r="G57" s="927"/>
      <c r="H57" s="927"/>
      <c r="I57" s="927"/>
      <c r="J57" s="927"/>
      <c r="K57" s="351" t="str">
        <f>+K46</f>
        <v>COLLECTED FROM THE STUDENTS</v>
      </c>
      <c r="L57" s="351" t="str">
        <f>+L46</f>
        <v>EXPENDITURE INCURRED 2022-2023</v>
      </c>
      <c r="M57" s="447" t="str">
        <f>+M46</f>
        <v>NET EXPENDITURE</v>
      </c>
      <c r="N57" s="929"/>
      <c r="O57" s="911"/>
    </row>
    <row r="58" spans="2:15" ht="13.5" thickTop="1">
      <c r="B58" s="114"/>
      <c r="C58" s="116"/>
      <c r="D58" s="258"/>
      <c r="E58" s="281"/>
      <c r="F58" s="281"/>
      <c r="G58" s="281"/>
      <c r="H58" s="281"/>
      <c r="I58" s="281"/>
      <c r="J58" s="281"/>
      <c r="K58" s="281"/>
      <c r="L58" s="39"/>
      <c r="M58" s="39"/>
      <c r="N58" s="39"/>
      <c r="O58" s="37"/>
    </row>
    <row r="59" spans="2:15" ht="12.75">
      <c r="B59" s="350"/>
      <c r="C59" s="368"/>
      <c r="D59" s="39"/>
      <c r="E59" s="281"/>
      <c r="F59" s="281"/>
      <c r="G59" s="281"/>
      <c r="H59" s="281"/>
      <c r="I59" s="281"/>
      <c r="J59" s="281"/>
      <c r="K59" s="281">
        <v>0</v>
      </c>
      <c r="L59" s="39"/>
      <c r="M59" s="39"/>
      <c r="N59" s="39">
        <v>0</v>
      </c>
      <c r="O59" s="37"/>
    </row>
    <row r="60" spans="2:15" ht="12.75">
      <c r="B60" s="114"/>
      <c r="C60" s="116"/>
      <c r="D60" s="39"/>
      <c r="E60" s="281"/>
      <c r="F60" s="281"/>
      <c r="G60" s="281"/>
      <c r="H60" s="281"/>
      <c r="I60" s="281"/>
      <c r="J60" s="281"/>
      <c r="K60" s="281"/>
      <c r="L60" s="39"/>
      <c r="M60" s="39"/>
      <c r="N60" s="39"/>
      <c r="O60" s="37"/>
    </row>
    <row r="61" spans="2:15" ht="12.75">
      <c r="B61" s="114"/>
      <c r="C61" s="116"/>
      <c r="D61" s="39"/>
      <c r="E61" s="281"/>
      <c r="F61" s="281"/>
      <c r="G61" s="281"/>
      <c r="H61" s="281"/>
      <c r="I61" s="281"/>
      <c r="J61" s="281"/>
      <c r="K61" s="281"/>
      <c r="L61" s="39"/>
      <c r="M61" s="39"/>
      <c r="N61" s="39"/>
      <c r="O61" s="37"/>
    </row>
    <row r="62" spans="2:15" ht="12.75">
      <c r="B62" s="114"/>
      <c r="C62" s="116"/>
      <c r="D62" s="39"/>
      <c r="E62" s="281"/>
      <c r="F62" s="281"/>
      <c r="G62" s="281"/>
      <c r="H62" s="281"/>
      <c r="I62" s="281"/>
      <c r="J62" s="281"/>
      <c r="K62" s="281"/>
      <c r="L62" s="39"/>
      <c r="M62" s="39"/>
      <c r="N62" s="39"/>
      <c r="O62" s="37"/>
    </row>
    <row r="63" spans="2:15" ht="12.75">
      <c r="B63" s="114"/>
      <c r="C63" s="116"/>
      <c r="D63" s="348"/>
      <c r="E63" s="281"/>
      <c r="F63" s="281"/>
      <c r="G63" s="281"/>
      <c r="H63" s="281"/>
      <c r="I63" s="281"/>
      <c r="J63" s="281"/>
      <c r="K63" s="281"/>
      <c r="L63" s="39"/>
      <c r="M63" s="39"/>
      <c r="N63" s="39"/>
      <c r="O63" s="37"/>
    </row>
    <row r="64" spans="2:15" ht="15.75" customHeight="1" thickBot="1">
      <c r="B64" s="333" t="str">
        <f>+B52</f>
        <v>TOTAL EXPENDITURE SHOULD TALLY WITH AMOUNT IN ADMINISTRATIVE EXPENDITURE</v>
      </c>
      <c r="C64" s="329"/>
      <c r="D64" s="329"/>
      <c r="E64" s="352"/>
      <c r="F64" s="352"/>
      <c r="G64" s="352"/>
      <c r="H64" s="352"/>
      <c r="I64" s="352"/>
      <c r="J64" s="352"/>
      <c r="K64" s="352">
        <f>SUM(K59:K63)</f>
        <v>0</v>
      </c>
      <c r="L64" s="378"/>
      <c r="M64" s="378"/>
      <c r="N64" s="44">
        <f>SUM(N59:N63)</f>
        <v>0</v>
      </c>
      <c r="O64" s="434"/>
    </row>
    <row r="65" ht="13.5" thickTop="1"/>
    <row r="66" spans="8:9" ht="13.5" thickBot="1">
      <c r="H66" s="92" t="str">
        <f>+H54</f>
        <v>CET CODE</v>
      </c>
      <c r="I66" s="444" t="str">
        <f>+I54</f>
        <v>ABCPU</v>
      </c>
    </row>
    <row r="67" spans="2:15" ht="16.5" customHeight="1" thickTop="1">
      <c r="B67" s="912" t="s">
        <v>199</v>
      </c>
      <c r="C67" s="915" t="str">
        <f>+C55</f>
        <v>DATE OF EVENT</v>
      </c>
      <c r="D67" s="915" t="s">
        <v>95</v>
      </c>
      <c r="E67" s="922" t="str">
        <f>+'S-8'!D44</f>
        <v>OTHERS IF ANY</v>
      </c>
      <c r="F67" s="923"/>
      <c r="G67" s="923"/>
      <c r="H67" s="923"/>
      <c r="I67" s="923"/>
      <c r="J67" s="923"/>
      <c r="K67" s="923"/>
      <c r="L67" s="923"/>
      <c r="M67" s="923"/>
      <c r="N67" s="923"/>
      <c r="O67" s="924"/>
    </row>
    <row r="68" spans="2:15" ht="13.5">
      <c r="B68" s="913"/>
      <c r="C68" s="925"/>
      <c r="D68" s="916"/>
      <c r="E68" s="926" t="str">
        <f aca="true" t="shared" si="4" ref="E68:J68">+E56</f>
        <v>VENUE</v>
      </c>
      <c r="F68" s="926" t="str">
        <f t="shared" si="4"/>
        <v>SUBJECT/ TOPIC</v>
      </c>
      <c r="G68" s="926" t="str">
        <f t="shared" si="4"/>
        <v>NO. OF HOURS</v>
      </c>
      <c r="H68" s="926" t="str">
        <f t="shared" si="4"/>
        <v>No of STUDENTS ATTENDED</v>
      </c>
      <c r="I68" s="926" t="str">
        <f t="shared" si="4"/>
        <v>MAIN SPEAKERS</v>
      </c>
      <c r="J68" s="926" t="str">
        <f t="shared" si="4"/>
        <v>NAME OF THE AGENCY/ PERSON IF PAYMENT MADE</v>
      </c>
      <c r="K68" s="932" t="str">
        <f>+K45</f>
        <v>AMOUNT</v>
      </c>
      <c r="L68" s="932"/>
      <c r="M68" s="446"/>
      <c r="N68" s="928" t="str">
        <f>+N56</f>
        <v>TDS IF ANY</v>
      </c>
      <c r="O68" s="921" t="str">
        <f>+O56</f>
        <v>EXPENDITURE INCURRED 2021-2022</v>
      </c>
    </row>
    <row r="69" spans="2:15" ht="48" thickBot="1">
      <c r="B69" s="914"/>
      <c r="C69" s="907"/>
      <c r="D69" s="917"/>
      <c r="E69" s="927"/>
      <c r="F69" s="927"/>
      <c r="G69" s="927"/>
      <c r="H69" s="927"/>
      <c r="I69" s="927"/>
      <c r="J69" s="927"/>
      <c r="K69" s="351" t="str">
        <f>+K57</f>
        <v>COLLECTED FROM THE STUDENTS</v>
      </c>
      <c r="L69" s="351" t="str">
        <f>+L57</f>
        <v>EXPENDITURE INCURRED 2022-2023</v>
      </c>
      <c r="M69" s="447" t="str">
        <f>+M57</f>
        <v>NET EXPENDITURE</v>
      </c>
      <c r="N69" s="929"/>
      <c r="O69" s="911"/>
    </row>
    <row r="70" spans="2:15" ht="13.5" thickTop="1">
      <c r="B70" s="114"/>
      <c r="C70" s="116"/>
      <c r="D70" s="258"/>
      <c r="E70" s="281"/>
      <c r="F70" s="281"/>
      <c r="G70" s="281"/>
      <c r="H70" s="281"/>
      <c r="I70" s="281"/>
      <c r="J70" s="281"/>
      <c r="K70" s="281"/>
      <c r="L70" s="39"/>
      <c r="M70" s="39"/>
      <c r="N70" s="39"/>
      <c r="O70" s="37"/>
    </row>
    <row r="71" spans="2:15" ht="12.75">
      <c r="B71" s="350"/>
      <c r="C71" s="368"/>
      <c r="D71" s="39"/>
      <c r="E71" s="281"/>
      <c r="F71" s="281"/>
      <c r="G71" s="281"/>
      <c r="H71" s="281"/>
      <c r="I71" s="281"/>
      <c r="J71" s="281"/>
      <c r="K71" s="281">
        <v>0</v>
      </c>
      <c r="L71" s="39"/>
      <c r="M71" s="39"/>
      <c r="N71" s="39">
        <v>0</v>
      </c>
      <c r="O71" s="37"/>
    </row>
    <row r="72" spans="2:15" ht="12.75">
      <c r="B72" s="114"/>
      <c r="C72" s="116"/>
      <c r="D72" s="39"/>
      <c r="E72" s="281"/>
      <c r="F72" s="281"/>
      <c r="G72" s="281"/>
      <c r="H72" s="281"/>
      <c r="I72" s="281"/>
      <c r="J72" s="281"/>
      <c r="K72" s="281"/>
      <c r="L72" s="39"/>
      <c r="M72" s="39"/>
      <c r="N72" s="39"/>
      <c r="O72" s="37"/>
    </row>
    <row r="73" spans="2:15" ht="12.75">
      <c r="B73" s="114"/>
      <c r="C73" s="116"/>
      <c r="D73" s="39"/>
      <c r="E73" s="281"/>
      <c r="F73" s="281"/>
      <c r="G73" s="281"/>
      <c r="H73" s="281"/>
      <c r="I73" s="281"/>
      <c r="J73" s="281"/>
      <c r="K73" s="281"/>
      <c r="L73" s="39"/>
      <c r="M73" s="39"/>
      <c r="N73" s="39"/>
      <c r="O73" s="37"/>
    </row>
    <row r="74" spans="2:15" ht="12.75">
      <c r="B74" s="114"/>
      <c r="C74" s="116"/>
      <c r="D74" s="348"/>
      <c r="E74" s="281"/>
      <c r="F74" s="281"/>
      <c r="G74" s="281"/>
      <c r="H74" s="281"/>
      <c r="I74" s="281"/>
      <c r="J74" s="281"/>
      <c r="K74" s="281"/>
      <c r="L74" s="39"/>
      <c r="M74" s="39"/>
      <c r="N74" s="39"/>
      <c r="O74" s="37"/>
    </row>
    <row r="75" spans="2:15" ht="15.75" customHeight="1" thickBot="1">
      <c r="B75" s="333" t="str">
        <f>+B64</f>
        <v>TOTAL EXPENDITURE SHOULD TALLY WITH AMOUNT IN ADMINISTRATIVE EXPENDITURE</v>
      </c>
      <c r="C75" s="329"/>
      <c r="D75" s="329"/>
      <c r="E75" s="352"/>
      <c r="F75" s="352"/>
      <c r="G75" s="352"/>
      <c r="H75" s="352"/>
      <c r="I75" s="352"/>
      <c r="J75" s="352"/>
      <c r="K75" s="352">
        <f>SUM(K71:K74)</f>
        <v>0</v>
      </c>
      <c r="L75" s="378"/>
      <c r="M75" s="378"/>
      <c r="N75" s="44">
        <f>SUM(N71:N74)</f>
        <v>0</v>
      </c>
      <c r="O75" s="434"/>
    </row>
    <row r="76" ht="13.5" thickTop="1"/>
  </sheetData>
  <sheetProtection/>
  <mergeCells count="66">
    <mergeCell ref="N10:N11"/>
    <mergeCell ref="K68:L68"/>
    <mergeCell ref="K56:L56"/>
    <mergeCell ref="K45:L45"/>
    <mergeCell ref="K26:L26"/>
    <mergeCell ref="N45:N46"/>
    <mergeCell ref="N26:N27"/>
    <mergeCell ref="K10:M10"/>
    <mergeCell ref="J45:J46"/>
    <mergeCell ref="F26:F27"/>
    <mergeCell ref="E26:E27"/>
    <mergeCell ref="E10:E11"/>
    <mergeCell ref="F10:F11"/>
    <mergeCell ref="G10:G11"/>
    <mergeCell ref="H10:H11"/>
    <mergeCell ref="I10:I11"/>
    <mergeCell ref="J10:J11"/>
    <mergeCell ref="G26:G27"/>
    <mergeCell ref="E45:E46"/>
    <mergeCell ref="F45:F46"/>
    <mergeCell ref="G45:G46"/>
    <mergeCell ref="H45:H46"/>
    <mergeCell ref="I45:I46"/>
    <mergeCell ref="I68:I69"/>
    <mergeCell ref="G56:G57"/>
    <mergeCell ref="F56:F57"/>
    <mergeCell ref="E56:E57"/>
    <mergeCell ref="J68:J69"/>
    <mergeCell ref="N68:N69"/>
    <mergeCell ref="N56:N57"/>
    <mergeCell ref="J56:J57"/>
    <mergeCell ref="I56:I57"/>
    <mergeCell ref="E68:E69"/>
    <mergeCell ref="F68:F69"/>
    <mergeCell ref="G68:G69"/>
    <mergeCell ref="H68:H69"/>
    <mergeCell ref="H56:H57"/>
    <mergeCell ref="B67:B69"/>
    <mergeCell ref="D67:D69"/>
    <mergeCell ref="B44:B46"/>
    <mergeCell ref="D44:D46"/>
    <mergeCell ref="B55:B57"/>
    <mergeCell ref="D55:D57"/>
    <mergeCell ref="C44:C46"/>
    <mergeCell ref="C55:C57"/>
    <mergeCell ref="C67:C69"/>
    <mergeCell ref="B4:N4"/>
    <mergeCell ref="B9:B11"/>
    <mergeCell ref="D9:D11"/>
    <mergeCell ref="B25:B27"/>
    <mergeCell ref="D25:D27"/>
    <mergeCell ref="C9:C11"/>
    <mergeCell ref="C25:C27"/>
    <mergeCell ref="J26:J27"/>
    <mergeCell ref="I26:I27"/>
    <mergeCell ref="H26:H27"/>
    <mergeCell ref="O26:O27"/>
    <mergeCell ref="E25:O25"/>
    <mergeCell ref="O10:O11"/>
    <mergeCell ref="E9:O9"/>
    <mergeCell ref="O68:O69"/>
    <mergeCell ref="E67:O67"/>
    <mergeCell ref="O56:O57"/>
    <mergeCell ref="E55:O55"/>
    <mergeCell ref="O45:O46"/>
    <mergeCell ref="E44:O44"/>
  </mergeCells>
  <printOptions gridLines="1"/>
  <pageMargins left="0.17" right="0.17" top="0.28" bottom="0.27" header="0.23" footer="0.16"/>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theme="7"/>
  </sheetPr>
  <dimension ref="B2:G84"/>
  <sheetViews>
    <sheetView zoomScalePageLayoutView="0" workbookViewId="0" topLeftCell="A16">
      <selection activeCell="B4" sqref="B4:AD4"/>
    </sheetView>
  </sheetViews>
  <sheetFormatPr defaultColWidth="9.140625" defaultRowHeight="15"/>
  <cols>
    <col min="1" max="1" width="9.7109375" style="92" customWidth="1"/>
    <col min="2" max="2" width="3.8515625" style="92" customWidth="1"/>
    <col min="3" max="3" width="87.421875" style="92" customWidth="1"/>
    <col min="4" max="4" width="17.421875" style="92" customWidth="1"/>
    <col min="5" max="5" width="21.421875" style="92" customWidth="1"/>
    <col min="6" max="6" width="18.57421875" style="92" customWidth="1"/>
    <col min="7" max="16384" width="9.140625" style="92" customWidth="1"/>
  </cols>
  <sheetData>
    <row r="1" ht="15" customHeight="1"/>
    <row r="2" spans="2:7" s="595" customFormat="1" ht="47.25" customHeight="1">
      <c r="B2" s="939" t="s">
        <v>629</v>
      </c>
      <c r="C2" s="939"/>
      <c r="D2" s="939"/>
      <c r="E2" s="939"/>
      <c r="F2" s="939"/>
      <c r="G2" s="939"/>
    </row>
    <row r="3" spans="3:7" s="595" customFormat="1" ht="15" customHeight="1">
      <c r="C3" s="648"/>
      <c r="D3" s="648"/>
      <c r="E3" s="648"/>
      <c r="F3" s="648"/>
      <c r="G3" s="648"/>
    </row>
    <row r="4" spans="2:5" ht="17.25">
      <c r="B4" s="904" t="str">
        <f>+'S-6'!B4</f>
        <v>ABC PRIVATE UNIVERSITY</v>
      </c>
      <c r="C4" s="904"/>
      <c r="D4" s="904"/>
      <c r="E4" s="904"/>
    </row>
    <row r="5" ht="15" customHeight="1"/>
    <row r="6" spans="2:4" ht="12.75">
      <c r="B6" s="93"/>
      <c r="C6" s="40"/>
      <c r="D6" s="40"/>
    </row>
    <row r="7" spans="2:5" ht="12.75">
      <c r="B7" s="93"/>
      <c r="C7" s="40"/>
      <c r="D7" s="40"/>
      <c r="E7" s="332" t="str">
        <f>+'S-9'!K7</f>
        <v>AMOUNT IN RUPEES</v>
      </c>
    </row>
    <row r="8" spans="2:5" ht="16.5" thickBot="1">
      <c r="B8" s="93"/>
      <c r="C8" s="40"/>
      <c r="D8" s="40" t="s">
        <v>311</v>
      </c>
      <c r="E8" s="454" t="str">
        <f>+'S-9'!I8</f>
        <v>ABCPU</v>
      </c>
    </row>
    <row r="9" spans="2:6" ht="15.75" thickTop="1">
      <c r="B9" s="912" t="s">
        <v>199</v>
      </c>
      <c r="C9" s="915" t="s">
        <v>95</v>
      </c>
      <c r="D9" s="936" t="str">
        <f>+'S-9'!E9</f>
        <v> B.TECH</v>
      </c>
      <c r="E9" s="937"/>
      <c r="F9" s="938"/>
    </row>
    <row r="10" spans="2:6" ht="13.5" thickBot="1">
      <c r="B10" s="914"/>
      <c r="C10" s="907"/>
      <c r="D10" s="347" t="s">
        <v>205</v>
      </c>
      <c r="E10" s="436" t="s">
        <v>627</v>
      </c>
      <c r="F10" s="437" t="s">
        <v>429</v>
      </c>
    </row>
    <row r="11" spans="2:6" ht="13.5" thickTop="1">
      <c r="B11" s="114"/>
      <c r="C11" s="341"/>
      <c r="D11" s="40"/>
      <c r="E11" s="129"/>
      <c r="F11" s="339"/>
    </row>
    <row r="12" spans="2:6" ht="12.75">
      <c r="B12" s="350" t="s">
        <v>207</v>
      </c>
      <c r="C12" s="281"/>
      <c r="D12" s="40"/>
      <c r="E12" s="129">
        <v>0</v>
      </c>
      <c r="F12" s="339">
        <v>0</v>
      </c>
    </row>
    <row r="13" spans="2:6" ht="12.75">
      <c r="B13" s="114"/>
      <c r="C13" s="281" t="s">
        <v>204</v>
      </c>
      <c r="D13" s="40" t="s">
        <v>312</v>
      </c>
      <c r="E13" s="129">
        <v>5000</v>
      </c>
      <c r="F13" s="339"/>
    </row>
    <row r="14" spans="2:6" ht="12.75">
      <c r="B14" s="114"/>
      <c r="C14" s="281"/>
      <c r="D14" s="40"/>
      <c r="E14" s="129"/>
      <c r="F14" s="339"/>
    </row>
    <row r="15" spans="2:6" ht="12.75">
      <c r="B15" s="114"/>
      <c r="C15" s="281"/>
      <c r="D15" s="40"/>
      <c r="E15" s="129"/>
      <c r="F15" s="339"/>
    </row>
    <row r="16" spans="2:6" ht="12.75">
      <c r="B16" s="114"/>
      <c r="C16" s="281"/>
      <c r="D16" s="40"/>
      <c r="E16" s="129"/>
      <c r="F16" s="339"/>
    </row>
    <row r="17" spans="2:6" ht="12.75">
      <c r="B17" s="114"/>
      <c r="C17" s="281"/>
      <c r="D17" s="40"/>
      <c r="E17" s="129"/>
      <c r="F17" s="339"/>
    </row>
    <row r="18" spans="2:6" ht="12.75">
      <c r="B18" s="114"/>
      <c r="C18" s="281"/>
      <c r="D18" s="40"/>
      <c r="E18" s="129"/>
      <c r="F18" s="339"/>
    </row>
    <row r="19" spans="2:6" ht="12.75">
      <c r="B19" s="350" t="s">
        <v>208</v>
      </c>
      <c r="C19" s="281"/>
      <c r="D19" s="40"/>
      <c r="E19" s="129"/>
      <c r="F19" s="339"/>
    </row>
    <row r="20" spans="2:6" ht="12.75">
      <c r="B20" s="114"/>
      <c r="C20" s="281" t="s">
        <v>204</v>
      </c>
      <c r="D20" s="40"/>
      <c r="E20" s="129"/>
      <c r="F20" s="339"/>
    </row>
    <row r="21" spans="2:6" ht="12.75">
      <c r="B21" s="114"/>
      <c r="C21" s="281"/>
      <c r="D21" s="40"/>
      <c r="E21" s="129"/>
      <c r="F21" s="339"/>
    </row>
    <row r="22" spans="2:6" ht="12.75">
      <c r="B22" s="114"/>
      <c r="C22" s="281"/>
      <c r="D22" s="40"/>
      <c r="E22" s="129"/>
      <c r="F22" s="339"/>
    </row>
    <row r="23" spans="2:6" ht="12.75">
      <c r="B23" s="114"/>
      <c r="C23" s="342"/>
      <c r="D23" s="40"/>
      <c r="E23" s="129"/>
      <c r="F23" s="339"/>
    </row>
    <row r="24" spans="2:6" ht="15.75" customHeight="1" thickBot="1">
      <c r="B24" s="333" t="str">
        <f>+'S-9'!B22</f>
        <v>TOTAL EXPENDITURE SHOULD TALLY WITH AMOUNT IN ADMINISTRATIVE EXPENDITURE</v>
      </c>
      <c r="C24" s="329"/>
      <c r="D24" s="329"/>
      <c r="E24" s="147">
        <f>SUM(E12:E23)</f>
        <v>5000</v>
      </c>
      <c r="F24" s="340">
        <f>SUM(F12:F23)</f>
        <v>0</v>
      </c>
    </row>
    <row r="25" ht="13.5" thickTop="1"/>
    <row r="26" spans="4:5" ht="13.5" thickBot="1">
      <c r="D26" s="92" t="str">
        <f>+D8</f>
        <v>CET CODE</v>
      </c>
      <c r="E26" s="444" t="str">
        <f>+E8</f>
        <v>ABCPU</v>
      </c>
    </row>
    <row r="27" spans="2:6" ht="15.75" thickTop="1">
      <c r="B27" s="912" t="s">
        <v>199</v>
      </c>
      <c r="C27" s="915" t="s">
        <v>95</v>
      </c>
      <c r="D27" s="936" t="str">
        <f>+'S-9'!E25</f>
        <v> M.TECH</v>
      </c>
      <c r="E27" s="937"/>
      <c r="F27" s="938"/>
    </row>
    <row r="28" spans="2:6" ht="13.5" thickBot="1">
      <c r="B28" s="914"/>
      <c r="C28" s="907"/>
      <c r="D28" s="335" t="str">
        <f>+D10</f>
        <v>YEAR OF STUDY</v>
      </c>
      <c r="E28" s="436" t="str">
        <f>+E10</f>
        <v>AMOUNT 2022-2023</v>
      </c>
      <c r="F28" s="437" t="str">
        <f>+F10</f>
        <v>AMOUNT 2021-2022</v>
      </c>
    </row>
    <row r="29" spans="2:6" ht="13.5" thickTop="1">
      <c r="B29" s="114"/>
      <c r="C29" s="341"/>
      <c r="D29" s="40"/>
      <c r="E29" s="129"/>
      <c r="F29" s="339"/>
    </row>
    <row r="30" spans="2:6" ht="12.75">
      <c r="B30" s="350" t="s">
        <v>207</v>
      </c>
      <c r="C30" s="281"/>
      <c r="D30" s="40"/>
      <c r="E30" s="129">
        <v>0</v>
      </c>
      <c r="F30" s="339">
        <v>0</v>
      </c>
    </row>
    <row r="31" spans="2:6" ht="12.75">
      <c r="B31" s="114"/>
      <c r="C31" s="281" t="s">
        <v>204</v>
      </c>
      <c r="D31" s="40"/>
      <c r="E31" s="129"/>
      <c r="F31" s="339"/>
    </row>
    <row r="32" spans="2:6" ht="12.75">
      <c r="B32" s="114"/>
      <c r="C32" s="281"/>
      <c r="D32" s="40"/>
      <c r="E32" s="129"/>
      <c r="F32" s="339"/>
    </row>
    <row r="33" spans="2:6" ht="12.75">
      <c r="B33" s="114"/>
      <c r="C33" s="281"/>
      <c r="D33" s="40"/>
      <c r="E33" s="129"/>
      <c r="F33" s="339"/>
    </row>
    <row r="34" spans="2:6" ht="12.75">
      <c r="B34" s="114"/>
      <c r="C34" s="281"/>
      <c r="D34" s="40"/>
      <c r="E34" s="129"/>
      <c r="F34" s="339"/>
    </row>
    <row r="35" spans="2:6" ht="12.75">
      <c r="B35" s="114"/>
      <c r="C35" s="281"/>
      <c r="D35" s="40"/>
      <c r="E35" s="129"/>
      <c r="F35" s="339"/>
    </row>
    <row r="36" spans="2:6" ht="12.75">
      <c r="B36" s="350" t="s">
        <v>208</v>
      </c>
      <c r="C36" s="281"/>
      <c r="D36" s="40"/>
      <c r="E36" s="129"/>
      <c r="F36" s="339"/>
    </row>
    <row r="37" spans="2:6" ht="12.75">
      <c r="B37" s="114"/>
      <c r="C37" s="281" t="s">
        <v>204</v>
      </c>
      <c r="D37" s="40"/>
      <c r="E37" s="129"/>
      <c r="F37" s="339"/>
    </row>
    <row r="38" spans="2:6" ht="12.75">
      <c r="B38" s="114"/>
      <c r="C38" s="281"/>
      <c r="D38" s="40"/>
      <c r="E38" s="129"/>
      <c r="F38" s="339"/>
    </row>
    <row r="39" spans="2:6" ht="12.75">
      <c r="B39" s="114"/>
      <c r="C39" s="281"/>
      <c r="D39" s="40"/>
      <c r="E39" s="129"/>
      <c r="F39" s="339"/>
    </row>
    <row r="40" spans="2:6" ht="12.75">
      <c r="B40" s="114"/>
      <c r="C40" s="342"/>
      <c r="D40" s="40"/>
      <c r="E40" s="129"/>
      <c r="F40" s="339"/>
    </row>
    <row r="41" spans="2:6" ht="15.75" customHeight="1" thickBot="1">
      <c r="B41" s="333" t="str">
        <f>+B24</f>
        <v>TOTAL EXPENDITURE SHOULD TALLY WITH AMOUNT IN ADMINISTRATIVE EXPENDITURE</v>
      </c>
      <c r="C41" s="329"/>
      <c r="D41" s="329"/>
      <c r="E41" s="147">
        <f>SUM(E30:E40)</f>
        <v>0</v>
      </c>
      <c r="F41" s="340">
        <f>SUM(F30:F40)</f>
        <v>0</v>
      </c>
    </row>
    <row r="42" ht="13.5" thickTop="1"/>
    <row r="43" ht="12.75">
      <c r="E43" s="414" t="str">
        <f>+E7</f>
        <v>AMOUNT IN RUPEES</v>
      </c>
    </row>
    <row r="44" spans="4:5" ht="13.5" thickBot="1">
      <c r="D44" s="92" t="str">
        <f>+D26</f>
        <v>CET CODE</v>
      </c>
      <c r="E44" s="444" t="str">
        <f>+E26</f>
        <v>ABCPU</v>
      </c>
    </row>
    <row r="45" spans="2:6" ht="15.75" thickTop="1">
      <c r="B45" s="912" t="s">
        <v>199</v>
      </c>
      <c r="C45" s="915" t="s">
        <v>95</v>
      </c>
      <c r="D45" s="936" t="str">
        <f>+'S-9'!E44</f>
        <v>MCA</v>
      </c>
      <c r="E45" s="937"/>
      <c r="F45" s="938"/>
    </row>
    <row r="46" spans="2:6" ht="13.5" thickBot="1">
      <c r="B46" s="914"/>
      <c r="C46" s="907"/>
      <c r="D46" s="335" t="str">
        <f>+D28</f>
        <v>YEAR OF STUDY</v>
      </c>
      <c r="E46" s="436" t="str">
        <f>+E28</f>
        <v>AMOUNT 2022-2023</v>
      </c>
      <c r="F46" s="437" t="str">
        <f>+F28</f>
        <v>AMOUNT 2021-2022</v>
      </c>
    </row>
    <row r="47" spans="2:6" ht="13.5" thickTop="1">
      <c r="B47" s="114"/>
      <c r="C47" s="341"/>
      <c r="D47" s="40"/>
      <c r="E47" s="129"/>
      <c r="F47" s="339"/>
    </row>
    <row r="48" spans="2:6" ht="12.75">
      <c r="B48" s="350" t="s">
        <v>207</v>
      </c>
      <c r="C48" s="281"/>
      <c r="D48" s="40"/>
      <c r="E48" s="129">
        <v>0</v>
      </c>
      <c r="F48" s="339">
        <v>0</v>
      </c>
    </row>
    <row r="49" spans="2:6" ht="12.75">
      <c r="B49" s="114"/>
      <c r="C49" s="281" t="s">
        <v>204</v>
      </c>
      <c r="D49" s="40"/>
      <c r="E49" s="129"/>
      <c r="F49" s="339"/>
    </row>
    <row r="50" spans="2:6" ht="12.75">
      <c r="B50" s="114"/>
      <c r="C50" s="281"/>
      <c r="D50" s="40"/>
      <c r="E50" s="129"/>
      <c r="F50" s="339"/>
    </row>
    <row r="51" spans="2:6" ht="12.75">
      <c r="B51" s="114"/>
      <c r="C51" s="281"/>
      <c r="D51" s="40"/>
      <c r="E51" s="129"/>
      <c r="F51" s="339"/>
    </row>
    <row r="52" spans="2:6" ht="12.75">
      <c r="B52" s="350" t="s">
        <v>208</v>
      </c>
      <c r="C52" s="281"/>
      <c r="D52" s="40"/>
      <c r="E52" s="129"/>
      <c r="F52" s="339"/>
    </row>
    <row r="53" spans="2:6" ht="12.75">
      <c r="B53" s="114"/>
      <c r="C53" s="281" t="s">
        <v>204</v>
      </c>
      <c r="D53" s="40"/>
      <c r="E53" s="129"/>
      <c r="F53" s="339"/>
    </row>
    <row r="54" spans="2:6" ht="12.75">
      <c r="B54" s="114"/>
      <c r="C54" s="281"/>
      <c r="D54" s="40"/>
      <c r="E54" s="129"/>
      <c r="F54" s="339"/>
    </row>
    <row r="55" spans="2:6" ht="12.75">
      <c r="B55" s="114"/>
      <c r="C55" s="342"/>
      <c r="D55" s="40"/>
      <c r="E55" s="129"/>
      <c r="F55" s="339"/>
    </row>
    <row r="56" spans="2:6" ht="15.75" customHeight="1" thickBot="1">
      <c r="B56" s="333" t="str">
        <f>+B41</f>
        <v>TOTAL EXPENDITURE SHOULD TALLY WITH AMOUNT IN ADMINISTRATIVE EXPENDITURE</v>
      </c>
      <c r="C56" s="329"/>
      <c r="D56" s="329"/>
      <c r="E56" s="147">
        <f>SUM(E48:E55)</f>
        <v>0</v>
      </c>
      <c r="F56" s="340">
        <f>SUM(F48:F55)</f>
        <v>0</v>
      </c>
    </row>
    <row r="57" ht="13.5" thickTop="1"/>
    <row r="58" spans="4:5" ht="13.5" thickBot="1">
      <c r="D58" s="92" t="str">
        <f>+D44</f>
        <v>CET CODE</v>
      </c>
      <c r="E58" s="444" t="str">
        <f>+E44</f>
        <v>ABCPU</v>
      </c>
    </row>
    <row r="59" spans="2:6" ht="15.75" thickTop="1">
      <c r="B59" s="912" t="s">
        <v>199</v>
      </c>
      <c r="C59" s="915" t="s">
        <v>95</v>
      </c>
      <c r="D59" s="936" t="str">
        <f>+'S-9'!E55</f>
        <v>MBA</v>
      </c>
      <c r="E59" s="937"/>
      <c r="F59" s="938"/>
    </row>
    <row r="60" spans="2:6" ht="13.5" thickBot="1">
      <c r="B60" s="914"/>
      <c r="C60" s="907"/>
      <c r="D60" s="335" t="str">
        <f>+D46</f>
        <v>YEAR OF STUDY</v>
      </c>
      <c r="E60" s="436" t="str">
        <f>+E46</f>
        <v>AMOUNT 2022-2023</v>
      </c>
      <c r="F60" s="437" t="str">
        <f>+F46</f>
        <v>AMOUNT 2021-2022</v>
      </c>
    </row>
    <row r="61" spans="2:6" ht="13.5" thickTop="1">
      <c r="B61" s="114"/>
      <c r="C61" s="341"/>
      <c r="D61" s="40"/>
      <c r="E61" s="129"/>
      <c r="F61" s="339"/>
    </row>
    <row r="62" spans="2:6" ht="12.75">
      <c r="B62" s="350" t="s">
        <v>207</v>
      </c>
      <c r="C62" s="281"/>
      <c r="D62" s="40"/>
      <c r="E62" s="129">
        <v>0</v>
      </c>
      <c r="F62" s="339">
        <v>0</v>
      </c>
    </row>
    <row r="63" spans="2:6" ht="12.75">
      <c r="B63" s="114"/>
      <c r="C63" s="281" t="s">
        <v>204</v>
      </c>
      <c r="D63" s="40"/>
      <c r="E63" s="129"/>
      <c r="F63" s="339"/>
    </row>
    <row r="64" spans="2:6" ht="12.75">
      <c r="B64" s="114"/>
      <c r="C64" s="281"/>
      <c r="D64" s="40"/>
      <c r="E64" s="129"/>
      <c r="F64" s="339"/>
    </row>
    <row r="65" spans="2:6" ht="12.75">
      <c r="B65" s="114"/>
      <c r="C65" s="281"/>
      <c r="D65" s="40"/>
      <c r="E65" s="129"/>
      <c r="F65" s="339"/>
    </row>
    <row r="66" spans="2:6" ht="12.75">
      <c r="B66" s="350" t="s">
        <v>208</v>
      </c>
      <c r="C66" s="281"/>
      <c r="D66" s="40"/>
      <c r="E66" s="129"/>
      <c r="F66" s="339"/>
    </row>
    <row r="67" spans="2:6" ht="12.75">
      <c r="B67" s="114"/>
      <c r="C67" s="281" t="s">
        <v>204</v>
      </c>
      <c r="D67" s="40"/>
      <c r="E67" s="129"/>
      <c r="F67" s="339"/>
    </row>
    <row r="68" spans="2:6" ht="12.75">
      <c r="B68" s="114"/>
      <c r="C68" s="281"/>
      <c r="D68" s="40"/>
      <c r="E68" s="129"/>
      <c r="F68" s="339"/>
    </row>
    <row r="69" spans="2:6" ht="12.75">
      <c r="B69" s="114"/>
      <c r="C69" s="342"/>
      <c r="D69" s="40"/>
      <c r="E69" s="129"/>
      <c r="F69" s="339"/>
    </row>
    <row r="70" spans="2:6" ht="15.75" customHeight="1" thickBot="1">
      <c r="B70" s="333" t="str">
        <f>+B56</f>
        <v>TOTAL EXPENDITURE SHOULD TALLY WITH AMOUNT IN ADMINISTRATIVE EXPENDITURE</v>
      </c>
      <c r="C70" s="329"/>
      <c r="D70" s="329"/>
      <c r="E70" s="147">
        <f>SUM(E62:E69)</f>
        <v>0</v>
      </c>
      <c r="F70" s="340">
        <f>SUM(F62:F69)</f>
        <v>0</v>
      </c>
    </row>
    <row r="71" ht="13.5" thickTop="1"/>
    <row r="72" spans="4:5" ht="13.5" thickBot="1">
      <c r="D72" s="92" t="str">
        <f>+D58</f>
        <v>CET CODE</v>
      </c>
      <c r="E72" s="444" t="str">
        <f>+E58</f>
        <v>ABCPU</v>
      </c>
    </row>
    <row r="73" spans="2:6" ht="15.75" thickTop="1">
      <c r="B73" s="912" t="s">
        <v>199</v>
      </c>
      <c r="C73" s="915" t="s">
        <v>95</v>
      </c>
      <c r="D73" s="936" t="str">
        <f>+'S-9'!E67</f>
        <v>OTHERS IF ANY</v>
      </c>
      <c r="E73" s="937"/>
      <c r="F73" s="938"/>
    </row>
    <row r="74" spans="2:6" ht="13.5" thickBot="1">
      <c r="B74" s="914"/>
      <c r="C74" s="907"/>
      <c r="D74" s="335" t="str">
        <f>+D60</f>
        <v>YEAR OF STUDY</v>
      </c>
      <c r="E74" s="436" t="str">
        <f>+E60</f>
        <v>AMOUNT 2022-2023</v>
      </c>
      <c r="F74" s="437" t="str">
        <f>+F60</f>
        <v>AMOUNT 2021-2022</v>
      </c>
    </row>
    <row r="75" spans="2:6" ht="13.5" thickTop="1">
      <c r="B75" s="114"/>
      <c r="C75" s="341"/>
      <c r="D75" s="40"/>
      <c r="E75" s="129"/>
      <c r="F75" s="339"/>
    </row>
    <row r="76" spans="2:6" ht="12.75">
      <c r="B76" s="350" t="s">
        <v>207</v>
      </c>
      <c r="C76" s="281"/>
      <c r="D76" s="40"/>
      <c r="E76" s="129">
        <v>0</v>
      </c>
      <c r="F76" s="339">
        <v>0</v>
      </c>
    </row>
    <row r="77" spans="2:6" ht="12.75">
      <c r="B77" s="114"/>
      <c r="C77" s="281" t="s">
        <v>204</v>
      </c>
      <c r="D77" s="40"/>
      <c r="E77" s="129"/>
      <c r="F77" s="339"/>
    </row>
    <row r="78" spans="2:6" ht="12.75">
      <c r="B78" s="114"/>
      <c r="C78" s="281"/>
      <c r="D78" s="40"/>
      <c r="E78" s="129"/>
      <c r="F78" s="339"/>
    </row>
    <row r="79" spans="2:6" ht="12.75">
      <c r="B79" s="114"/>
      <c r="C79" s="281"/>
      <c r="D79" s="40"/>
      <c r="E79" s="129"/>
      <c r="F79" s="339"/>
    </row>
    <row r="80" spans="2:6" ht="12.75">
      <c r="B80" s="350" t="s">
        <v>208</v>
      </c>
      <c r="C80" s="281"/>
      <c r="D80" s="40"/>
      <c r="E80" s="129"/>
      <c r="F80" s="339"/>
    </row>
    <row r="81" spans="2:6" ht="12.75">
      <c r="B81" s="114"/>
      <c r="C81" s="281" t="s">
        <v>204</v>
      </c>
      <c r="D81" s="40"/>
      <c r="E81" s="129"/>
      <c r="F81" s="339"/>
    </row>
    <row r="82" spans="2:6" ht="12.75">
      <c r="B82" s="114"/>
      <c r="C82" s="281"/>
      <c r="D82" s="40"/>
      <c r="E82" s="129"/>
      <c r="F82" s="339"/>
    </row>
    <row r="83" spans="2:6" ht="12.75">
      <c r="B83" s="114"/>
      <c r="C83" s="342"/>
      <c r="D83" s="40"/>
      <c r="E83" s="129"/>
      <c r="F83" s="339"/>
    </row>
    <row r="84" spans="2:6" ht="15.75" customHeight="1" thickBot="1">
      <c r="B84" s="333" t="str">
        <f>+B70</f>
        <v>TOTAL EXPENDITURE SHOULD TALLY WITH AMOUNT IN ADMINISTRATIVE EXPENDITURE</v>
      </c>
      <c r="C84" s="329"/>
      <c r="D84" s="329"/>
      <c r="E84" s="147">
        <f>SUM(E76:E83)</f>
        <v>0</v>
      </c>
      <c r="F84" s="340">
        <f>SUM(F76:F83)</f>
        <v>0</v>
      </c>
    </row>
    <row r="85" ht="13.5" thickTop="1"/>
  </sheetData>
  <sheetProtection/>
  <mergeCells count="17">
    <mergeCell ref="B2:G2"/>
    <mergeCell ref="D45:F45"/>
    <mergeCell ref="B73:B74"/>
    <mergeCell ref="C73:C74"/>
    <mergeCell ref="B45:B46"/>
    <mergeCell ref="C45:C46"/>
    <mergeCell ref="B59:B60"/>
    <mergeCell ref="C59:C60"/>
    <mergeCell ref="D59:F59"/>
    <mergeCell ref="D73:F73"/>
    <mergeCell ref="B4:E4"/>
    <mergeCell ref="B9:B10"/>
    <mergeCell ref="C9:C10"/>
    <mergeCell ref="B27:B28"/>
    <mergeCell ref="C27:C28"/>
    <mergeCell ref="D9:F9"/>
    <mergeCell ref="D27:F27"/>
  </mergeCells>
  <printOptions gridLines="1"/>
  <pageMargins left="0.17" right="0.17" top="0.28" bottom="0.27" header="0.23" footer="0.16"/>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rgb="FF00B050"/>
  </sheetPr>
  <dimension ref="B1:P79"/>
  <sheetViews>
    <sheetView zoomScalePageLayoutView="0" workbookViewId="0" topLeftCell="A1">
      <selection activeCell="B4" sqref="B4:AD4"/>
    </sheetView>
  </sheetViews>
  <sheetFormatPr defaultColWidth="9.140625" defaultRowHeight="15"/>
  <cols>
    <col min="1" max="1" width="4.7109375" style="92" customWidth="1"/>
    <col min="2" max="2" width="3.00390625" style="92" customWidth="1"/>
    <col min="3" max="3" width="2.28125" style="92" customWidth="1"/>
    <col min="4" max="4" width="50.00390625" style="92" customWidth="1"/>
    <col min="5" max="5" width="11.8515625" style="92" bestFit="1" customWidth="1"/>
    <col min="6" max="8" width="11.421875" style="548" customWidth="1"/>
    <col min="9" max="13" width="11.421875" style="92" customWidth="1"/>
    <col min="14" max="14" width="11.281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2"/>
      <c r="J1" s="232"/>
      <c r="K1" s="232"/>
      <c r="L1" s="232"/>
      <c r="M1" s="232"/>
      <c r="N1" s="232"/>
      <c r="O1" s="232"/>
    </row>
    <row r="2" spans="2:15" s="595" customFormat="1" ht="21" customHeight="1">
      <c r="B2" s="944" t="s">
        <v>630</v>
      </c>
      <c r="C2" s="945"/>
      <c r="D2" s="945"/>
      <c r="E2" s="945"/>
      <c r="F2" s="945"/>
      <c r="G2" s="945"/>
      <c r="H2" s="945"/>
      <c r="I2" s="945"/>
      <c r="J2" s="945"/>
      <c r="K2" s="945"/>
      <c r="L2" s="945"/>
      <c r="M2" s="946"/>
      <c r="N2" s="232"/>
      <c r="O2" s="232"/>
    </row>
    <row r="3" spans="6:15" s="595" customFormat="1" ht="15" customHeight="1">
      <c r="F3" s="548"/>
      <c r="G3" s="548"/>
      <c r="H3" s="548"/>
      <c r="I3" s="232"/>
      <c r="J3" s="232"/>
      <c r="K3" s="232"/>
      <c r="L3" s="232"/>
      <c r="M3" s="232"/>
      <c r="N3" s="232"/>
      <c r="O3" s="232"/>
    </row>
    <row r="4" spans="2:13" ht="15" customHeight="1">
      <c r="B4" s="214" t="str">
        <f>+'S-6'!B4</f>
        <v>ABC PRIVATE UNIVERSITY</v>
      </c>
      <c r="I4" s="232"/>
      <c r="J4" s="232"/>
      <c r="K4" s="232"/>
      <c r="L4" s="232"/>
      <c r="M4" s="232"/>
    </row>
    <row r="5" spans="9:15" ht="15" customHeight="1">
      <c r="I5" s="232"/>
      <c r="J5" s="232"/>
      <c r="K5" s="232"/>
      <c r="L5" s="232"/>
      <c r="M5" s="232"/>
      <c r="N5" s="871"/>
      <c r="O5" s="871"/>
    </row>
    <row r="6" spans="2:16" ht="17.25">
      <c r="B6" s="905"/>
      <c r="C6" s="905"/>
      <c r="D6" s="905"/>
      <c r="E6" s="905"/>
      <c r="F6" s="905"/>
      <c r="G6" s="905"/>
      <c r="H6" s="905"/>
      <c r="I6" s="905"/>
      <c r="J6" s="905"/>
      <c r="K6" s="905"/>
      <c r="L6" s="905"/>
      <c r="M6" s="905"/>
      <c r="N6" s="905"/>
      <c r="O6" s="905"/>
      <c r="P6" s="905"/>
    </row>
    <row r="7" spans="2:15" ht="12.75">
      <c r="B7" s="93"/>
      <c r="C7" s="40"/>
      <c r="D7" s="40"/>
      <c r="E7" s="40"/>
      <c r="F7" s="251"/>
      <c r="G7" s="251"/>
      <c r="H7" s="251"/>
      <c r="N7" s="892" t="str">
        <f>+'S-10'!E7</f>
        <v>AMOUNT IN RUPEES</v>
      </c>
      <c r="O7" s="892"/>
    </row>
    <row r="8" spans="2:10" ht="13.5" thickBot="1">
      <c r="B8" s="93"/>
      <c r="C8" s="40"/>
      <c r="D8" s="40"/>
      <c r="E8" s="40"/>
      <c r="F8" s="251"/>
      <c r="G8" s="251"/>
      <c r="H8" s="251" t="str">
        <f>+'S-6'!F9</f>
        <v>CET CODE</v>
      </c>
      <c r="J8" s="444" t="str">
        <f>+'S-6'!I9</f>
        <v>ABCPU</v>
      </c>
    </row>
    <row r="9" spans="2:16" ht="15" customHeight="1" thickTop="1">
      <c r="B9" s="958"/>
      <c r="C9" s="959"/>
      <c r="D9" s="960"/>
      <c r="E9" s="949" t="s">
        <v>104</v>
      </c>
      <c r="F9" s="950"/>
      <c r="G9" s="950"/>
      <c r="H9" s="950"/>
      <c r="I9" s="950"/>
      <c r="J9" s="950"/>
      <c r="K9" s="950"/>
      <c r="L9" s="950"/>
      <c r="M9" s="950"/>
      <c r="N9" s="951"/>
      <c r="O9" s="952" t="s">
        <v>144</v>
      </c>
      <c r="P9" s="953"/>
    </row>
    <row r="10" spans="2:16" ht="15" customHeight="1">
      <c r="B10" s="961"/>
      <c r="C10" s="962"/>
      <c r="D10" s="963"/>
      <c r="E10" s="940" t="str">
        <f>+'S-2'!E9:F9</f>
        <v> B.TECH</v>
      </c>
      <c r="F10" s="941"/>
      <c r="G10" s="967" t="str">
        <f>+'S-2'!G9:H9</f>
        <v> M.TECH</v>
      </c>
      <c r="H10" s="968"/>
      <c r="I10" s="940" t="str">
        <f>+'S-2'!I9:J9</f>
        <v>MCA</v>
      </c>
      <c r="J10" s="941"/>
      <c r="K10" s="942" t="str">
        <f>+'S-2'!K9:L9</f>
        <v>MBA</v>
      </c>
      <c r="L10" s="943"/>
      <c r="M10" s="947" t="str">
        <f>+'S-2'!M9:N9</f>
        <v>OTHERS IF ANY</v>
      </c>
      <c r="N10" s="948"/>
      <c r="O10" s="954"/>
      <c r="P10" s="955"/>
    </row>
    <row r="11" spans="2:16" ht="48" thickBot="1">
      <c r="B11" s="964"/>
      <c r="C11" s="965"/>
      <c r="D11" s="966"/>
      <c r="E11" s="97" t="str">
        <f>+'I&amp;E - INST'!F8</f>
        <v>FOR THE YEAR ENDED 31/03/2023</v>
      </c>
      <c r="F11" s="549" t="str">
        <f>+'I&amp;E - INST'!G8</f>
        <v>FOR THE YEAR ENDED 31/03/2022</v>
      </c>
      <c r="G11" s="550" t="str">
        <f aca="true" t="shared" si="0" ref="G11:P11">+E11</f>
        <v>FOR THE YEAR ENDED 31/03/2023</v>
      </c>
      <c r="H11" s="447" t="str">
        <f t="shared" si="0"/>
        <v>FOR THE YEAR ENDED 31/03/2022</v>
      </c>
      <c r="I11" s="97" t="str">
        <f t="shared" si="0"/>
        <v>FOR THE YEAR ENDED 31/03/2023</v>
      </c>
      <c r="J11" s="98" t="str">
        <f t="shared" si="0"/>
        <v>FOR THE YEAR ENDED 31/03/2022</v>
      </c>
      <c r="K11" s="233" t="str">
        <f t="shared" si="0"/>
        <v>FOR THE YEAR ENDED 31/03/2023</v>
      </c>
      <c r="L11" s="234" t="str">
        <f t="shared" si="0"/>
        <v>FOR THE YEAR ENDED 31/03/2022</v>
      </c>
      <c r="M11" s="101" t="str">
        <f t="shared" si="0"/>
        <v>FOR THE YEAR ENDED 31/03/2023</v>
      </c>
      <c r="N11" s="234" t="str">
        <f t="shared" si="0"/>
        <v>FOR THE YEAR ENDED 31/03/2022</v>
      </c>
      <c r="O11" s="101" t="str">
        <f t="shared" si="0"/>
        <v>FOR THE YEAR ENDED 31/03/2023</v>
      </c>
      <c r="P11" s="235" t="str">
        <f t="shared" si="0"/>
        <v>FOR THE YEAR ENDED 31/03/2022</v>
      </c>
    </row>
    <row r="12" spans="2:16" ht="13.5" thickTop="1">
      <c r="B12" s="114"/>
      <c r="C12" s="115"/>
      <c r="D12" s="236"/>
      <c r="E12" s="119"/>
      <c r="F12" s="551"/>
      <c r="G12" s="552"/>
      <c r="H12" s="249"/>
      <c r="I12" s="257"/>
      <c r="J12" s="118"/>
      <c r="K12" s="38"/>
      <c r="L12" s="39"/>
      <c r="M12" s="257"/>
      <c r="N12" s="39"/>
      <c r="O12" s="119"/>
      <c r="P12" s="37"/>
    </row>
    <row r="13" spans="2:16" ht="12.75">
      <c r="B13" s="114"/>
      <c r="C13" s="40" t="s">
        <v>442</v>
      </c>
      <c r="D13" s="562"/>
      <c r="E13" s="119">
        <v>281250</v>
      </c>
      <c r="F13" s="551"/>
      <c r="G13" s="552">
        <v>56250</v>
      </c>
      <c r="H13" s="249"/>
      <c r="I13" s="119"/>
      <c r="J13" s="118"/>
      <c r="K13" s="38">
        <v>37500</v>
      </c>
      <c r="L13" s="39"/>
      <c r="M13" s="119"/>
      <c r="N13" s="39"/>
      <c r="O13" s="119">
        <f aca="true" t="shared" si="1" ref="O13:O21">+E13+G13+I13+K13+M13</f>
        <v>375000</v>
      </c>
      <c r="P13" s="37">
        <f aca="true" t="shared" si="2" ref="P13:P21">+F13+H13+J13+L13+N13</f>
        <v>0</v>
      </c>
    </row>
    <row r="14" spans="2:16" s="548" customFormat="1" ht="12.75">
      <c r="B14" s="114"/>
      <c r="C14" s="251" t="s">
        <v>521</v>
      </c>
      <c r="D14" s="251"/>
      <c r="E14" s="753">
        <v>978000</v>
      </c>
      <c r="F14" s="551"/>
      <c r="G14" s="552">
        <v>321600</v>
      </c>
      <c r="H14" s="249"/>
      <c r="I14" s="753"/>
      <c r="J14" s="551"/>
      <c r="K14" s="552">
        <v>214400</v>
      </c>
      <c r="L14" s="249"/>
      <c r="M14" s="753"/>
      <c r="N14" s="249"/>
      <c r="O14" s="753">
        <f t="shared" si="1"/>
        <v>1514000</v>
      </c>
      <c r="P14" s="574">
        <f t="shared" si="2"/>
        <v>0</v>
      </c>
    </row>
    <row r="15" spans="2:16" ht="12.75">
      <c r="B15" s="114"/>
      <c r="C15" s="40" t="s">
        <v>13</v>
      </c>
      <c r="D15" s="40"/>
      <c r="E15" s="119">
        <v>1290080</v>
      </c>
      <c r="F15" s="551">
        <v>1258222</v>
      </c>
      <c r="G15" s="552">
        <v>158016</v>
      </c>
      <c r="H15" s="249"/>
      <c r="I15" s="119">
        <v>158016</v>
      </c>
      <c r="J15" s="118"/>
      <c r="K15" s="38">
        <v>105344</v>
      </c>
      <c r="L15" s="39"/>
      <c r="M15" s="119">
        <v>105344</v>
      </c>
      <c r="N15" s="39"/>
      <c r="O15" s="119">
        <f t="shared" si="1"/>
        <v>1816800</v>
      </c>
      <c r="P15" s="37">
        <f t="shared" si="2"/>
        <v>1258222</v>
      </c>
    </row>
    <row r="16" spans="2:16" ht="12.75">
      <c r="B16" s="114"/>
      <c r="C16" s="40" t="s">
        <v>9</v>
      </c>
      <c r="D16" s="40"/>
      <c r="E16" s="119"/>
      <c r="F16" s="551"/>
      <c r="G16" s="552"/>
      <c r="H16" s="249"/>
      <c r="I16" s="119"/>
      <c r="J16" s="118"/>
      <c r="K16" s="38"/>
      <c r="L16" s="39"/>
      <c r="M16" s="119"/>
      <c r="N16" s="39"/>
      <c r="O16" s="119">
        <f t="shared" si="1"/>
        <v>0</v>
      </c>
      <c r="P16" s="37">
        <f t="shared" si="2"/>
        <v>0</v>
      </c>
    </row>
    <row r="17" spans="2:16" ht="12.75">
      <c r="B17" s="114"/>
      <c r="C17" s="40"/>
      <c r="D17" s="40" t="s">
        <v>16</v>
      </c>
      <c r="E17" s="119"/>
      <c r="F17" s="551"/>
      <c r="G17" s="552"/>
      <c r="H17" s="249"/>
      <c r="I17" s="119"/>
      <c r="J17" s="118"/>
      <c r="K17" s="38"/>
      <c r="L17" s="39"/>
      <c r="M17" s="119"/>
      <c r="N17" s="39"/>
      <c r="O17" s="119">
        <f t="shared" si="1"/>
        <v>0</v>
      </c>
      <c r="P17" s="37">
        <f t="shared" si="2"/>
        <v>0</v>
      </c>
    </row>
    <row r="18" spans="2:16" ht="12.75">
      <c r="B18" s="114"/>
      <c r="C18" s="40"/>
      <c r="D18" s="40" t="s">
        <v>17</v>
      </c>
      <c r="E18" s="119">
        <v>117652.5</v>
      </c>
      <c r="F18" s="551">
        <v>256980</v>
      </c>
      <c r="G18" s="552">
        <v>23530.5</v>
      </c>
      <c r="H18" s="249"/>
      <c r="I18" s="119"/>
      <c r="J18" s="118"/>
      <c r="K18" s="38">
        <v>15687</v>
      </c>
      <c r="L18" s="39"/>
      <c r="M18" s="119"/>
      <c r="N18" s="39"/>
      <c r="O18" s="119">
        <f t="shared" si="1"/>
        <v>156870</v>
      </c>
      <c r="P18" s="37">
        <f t="shared" si="2"/>
        <v>256980</v>
      </c>
    </row>
    <row r="19" spans="2:16" ht="12.75">
      <c r="B19" s="114"/>
      <c r="C19" s="40"/>
      <c r="D19" s="40" t="s">
        <v>18</v>
      </c>
      <c r="E19" s="119"/>
      <c r="F19" s="551"/>
      <c r="G19" s="552"/>
      <c r="H19" s="249"/>
      <c r="I19" s="119"/>
      <c r="J19" s="118"/>
      <c r="K19" s="38"/>
      <c r="L19" s="39"/>
      <c r="M19" s="119"/>
      <c r="N19" s="39"/>
      <c r="O19" s="119">
        <f t="shared" si="1"/>
        <v>0</v>
      </c>
      <c r="P19" s="37">
        <f t="shared" si="2"/>
        <v>0</v>
      </c>
    </row>
    <row r="20" spans="2:16" ht="12.75">
      <c r="B20" s="114"/>
      <c r="C20" s="40"/>
      <c r="D20" s="169" t="s">
        <v>19</v>
      </c>
      <c r="E20" s="119"/>
      <c r="F20" s="551"/>
      <c r="G20" s="552"/>
      <c r="H20" s="249"/>
      <c r="I20" s="119"/>
      <c r="J20" s="118"/>
      <c r="K20" s="38"/>
      <c r="L20" s="39"/>
      <c r="M20" s="119"/>
      <c r="N20" s="39"/>
      <c r="O20" s="119">
        <f t="shared" si="1"/>
        <v>0</v>
      </c>
      <c r="P20" s="37">
        <f t="shared" si="2"/>
        <v>0</v>
      </c>
    </row>
    <row r="21" spans="2:16" ht="12.75">
      <c r="B21" s="114"/>
      <c r="C21" s="40"/>
      <c r="D21" s="169" t="s">
        <v>20</v>
      </c>
      <c r="E21" s="119">
        <v>260157.75</v>
      </c>
      <c r="F21" s="551">
        <v>858521</v>
      </c>
      <c r="G21" s="552">
        <v>52031.55</v>
      </c>
      <c r="H21" s="249"/>
      <c r="I21" s="119"/>
      <c r="J21" s="118"/>
      <c r="K21" s="38">
        <v>34687.7</v>
      </c>
      <c r="L21" s="39"/>
      <c r="M21" s="119"/>
      <c r="N21" s="39"/>
      <c r="O21" s="119">
        <f t="shared" si="1"/>
        <v>346877</v>
      </c>
      <c r="P21" s="37">
        <f t="shared" si="2"/>
        <v>858521</v>
      </c>
    </row>
    <row r="22" spans="2:16" s="595" customFormat="1" ht="12.75">
      <c r="B22" s="114"/>
      <c r="C22" s="628"/>
      <c r="D22" s="597" t="s">
        <v>575</v>
      </c>
      <c r="E22" s="630"/>
      <c r="F22" s="551"/>
      <c r="G22" s="552"/>
      <c r="H22" s="249"/>
      <c r="I22" s="630"/>
      <c r="J22" s="629"/>
      <c r="K22" s="626"/>
      <c r="L22" s="627"/>
      <c r="M22" s="630"/>
      <c r="N22" s="627"/>
      <c r="O22" s="630"/>
      <c r="P22" s="625"/>
    </row>
    <row r="23" spans="2:16" ht="12.75">
      <c r="B23" s="114"/>
      <c r="C23" s="40"/>
      <c r="D23" s="169" t="s">
        <v>21</v>
      </c>
      <c r="E23" s="119"/>
      <c r="F23" s="551"/>
      <c r="G23" s="552"/>
      <c r="H23" s="249"/>
      <c r="I23" s="119"/>
      <c r="J23" s="118"/>
      <c r="K23" s="38"/>
      <c r="L23" s="39"/>
      <c r="M23" s="119"/>
      <c r="N23" s="39"/>
      <c r="O23" s="119">
        <f aca="true" t="shared" si="3" ref="O23:P27">+E23+G23+I23+K23+M23</f>
        <v>0</v>
      </c>
      <c r="P23" s="37">
        <f t="shared" si="3"/>
        <v>0</v>
      </c>
    </row>
    <row r="24" spans="2:16" ht="12.75">
      <c r="B24" s="114"/>
      <c r="C24" s="40" t="s">
        <v>22</v>
      </c>
      <c r="D24" s="40"/>
      <c r="E24" s="119"/>
      <c r="F24" s="551"/>
      <c r="G24" s="552"/>
      <c r="H24" s="249"/>
      <c r="I24" s="119"/>
      <c r="J24" s="118"/>
      <c r="K24" s="38"/>
      <c r="L24" s="39"/>
      <c r="M24" s="119"/>
      <c r="N24" s="39"/>
      <c r="O24" s="119">
        <f t="shared" si="3"/>
        <v>0</v>
      </c>
      <c r="P24" s="37">
        <f t="shared" si="3"/>
        <v>0</v>
      </c>
    </row>
    <row r="25" spans="2:16" ht="12.75">
      <c r="B25" s="114"/>
      <c r="C25" s="40"/>
      <c r="D25" s="40" t="s">
        <v>16</v>
      </c>
      <c r="E25" s="119"/>
      <c r="F25" s="551"/>
      <c r="G25" s="552"/>
      <c r="H25" s="249"/>
      <c r="I25" s="119"/>
      <c r="J25" s="118"/>
      <c r="K25" s="38"/>
      <c r="L25" s="39"/>
      <c r="M25" s="119"/>
      <c r="N25" s="39"/>
      <c r="O25" s="119">
        <f t="shared" si="3"/>
        <v>0</v>
      </c>
      <c r="P25" s="37">
        <f t="shared" si="3"/>
        <v>0</v>
      </c>
    </row>
    <row r="26" spans="2:16" ht="12.75">
      <c r="B26" s="114"/>
      <c r="C26" s="40"/>
      <c r="D26" s="40" t="s">
        <v>17</v>
      </c>
      <c r="E26" s="119">
        <v>500000</v>
      </c>
      <c r="F26" s="551">
        <v>500000</v>
      </c>
      <c r="G26" s="552"/>
      <c r="H26" s="249"/>
      <c r="I26" s="119"/>
      <c r="J26" s="118"/>
      <c r="K26" s="38"/>
      <c r="L26" s="39"/>
      <c r="M26" s="119"/>
      <c r="N26" s="39"/>
      <c r="O26" s="119">
        <f t="shared" si="3"/>
        <v>500000</v>
      </c>
      <c r="P26" s="37">
        <f t="shared" si="3"/>
        <v>500000</v>
      </c>
    </row>
    <row r="27" spans="2:16" ht="12.75">
      <c r="B27" s="114"/>
      <c r="C27" s="40"/>
      <c r="D27" s="40" t="s">
        <v>21</v>
      </c>
      <c r="E27" s="119"/>
      <c r="F27" s="551"/>
      <c r="G27" s="552"/>
      <c r="H27" s="249"/>
      <c r="I27" s="119"/>
      <c r="J27" s="118"/>
      <c r="K27" s="38"/>
      <c r="L27" s="39"/>
      <c r="M27" s="119"/>
      <c r="N27" s="39"/>
      <c r="O27" s="119">
        <f t="shared" si="3"/>
        <v>0</v>
      </c>
      <c r="P27" s="37">
        <f t="shared" si="3"/>
        <v>0</v>
      </c>
    </row>
    <row r="28" spans="2:16" s="548" customFormat="1" ht="12.75">
      <c r="B28" s="114"/>
      <c r="C28" s="251" t="s">
        <v>22</v>
      </c>
      <c r="D28" s="251"/>
      <c r="E28" s="753"/>
      <c r="F28" s="551"/>
      <c r="G28" s="552"/>
      <c r="H28" s="249"/>
      <c r="I28" s="753"/>
      <c r="J28" s="551"/>
      <c r="K28" s="552"/>
      <c r="L28" s="249"/>
      <c r="M28" s="753"/>
      <c r="N28" s="249"/>
      <c r="O28" s="753"/>
      <c r="P28" s="574"/>
    </row>
    <row r="29" spans="2:16" s="548" customFormat="1" ht="12.75">
      <c r="B29" s="114"/>
      <c r="C29" s="251"/>
      <c r="D29" s="251" t="s">
        <v>444</v>
      </c>
      <c r="E29" s="753"/>
      <c r="F29" s="551"/>
      <c r="G29" s="552"/>
      <c r="H29" s="249"/>
      <c r="I29" s="753"/>
      <c r="J29" s="551"/>
      <c r="K29" s="552"/>
      <c r="L29" s="249"/>
      <c r="M29" s="753"/>
      <c r="N29" s="249"/>
      <c r="O29" s="753"/>
      <c r="P29" s="574"/>
    </row>
    <row r="30" spans="2:16" s="548" customFormat="1" ht="12.75">
      <c r="B30" s="114"/>
      <c r="C30" s="251"/>
      <c r="D30" s="251" t="s">
        <v>445</v>
      </c>
      <c r="E30" s="753"/>
      <c r="F30" s="551"/>
      <c r="G30" s="552"/>
      <c r="H30" s="249"/>
      <c r="I30" s="753"/>
      <c r="J30" s="551"/>
      <c r="K30" s="552"/>
      <c r="L30" s="249"/>
      <c r="M30" s="753"/>
      <c r="N30" s="249"/>
      <c r="O30" s="753"/>
      <c r="P30" s="574"/>
    </row>
    <row r="31" spans="2:16" s="548" customFormat="1" ht="12.75">
      <c r="B31" s="114"/>
      <c r="C31" s="251" t="s">
        <v>520</v>
      </c>
      <c r="D31" s="251"/>
      <c r="E31" s="753"/>
      <c r="F31" s="753"/>
      <c r="G31" s="552"/>
      <c r="H31" s="249"/>
      <c r="I31" s="753"/>
      <c r="J31" s="551"/>
      <c r="K31" s="552"/>
      <c r="L31" s="249"/>
      <c r="M31" s="753"/>
      <c r="N31" s="249"/>
      <c r="O31" s="753"/>
      <c r="P31" s="574"/>
    </row>
    <row r="32" spans="2:16" ht="12.75">
      <c r="B32" s="114"/>
      <c r="C32" s="40" t="s">
        <v>24</v>
      </c>
      <c r="D32" s="40"/>
      <c r="E32" s="119">
        <v>16755</v>
      </c>
      <c r="F32" s="551"/>
      <c r="G32" s="552">
        <v>3351</v>
      </c>
      <c r="H32" s="249"/>
      <c r="I32" s="119"/>
      <c r="J32" s="118"/>
      <c r="K32" s="38">
        <v>2234</v>
      </c>
      <c r="L32" s="39"/>
      <c r="M32" s="119"/>
      <c r="N32" s="39"/>
      <c r="O32" s="119">
        <f aca="true" t="shared" si="4" ref="O32:O44">+E32+G32+I32+K32+M32</f>
        <v>22340</v>
      </c>
      <c r="P32" s="37">
        <f aca="true" t="shared" si="5" ref="P32:P44">+F32+H32+J32+L32+N32</f>
        <v>0</v>
      </c>
    </row>
    <row r="33" spans="2:16" ht="12.75">
      <c r="B33" s="114"/>
      <c r="C33" s="40" t="s">
        <v>10</v>
      </c>
      <c r="D33" s="40"/>
      <c r="E33" s="119">
        <v>879805.5</v>
      </c>
      <c r="F33" s="551">
        <v>550000</v>
      </c>
      <c r="G33" s="552">
        <v>175961.1</v>
      </c>
      <c r="H33" s="249"/>
      <c r="I33" s="119"/>
      <c r="J33" s="118"/>
      <c r="K33" s="38">
        <v>117307.4</v>
      </c>
      <c r="L33" s="39"/>
      <c r="M33" s="119"/>
      <c r="N33" s="39"/>
      <c r="O33" s="119">
        <f t="shared" si="4"/>
        <v>1173074</v>
      </c>
      <c r="P33" s="37">
        <f t="shared" si="5"/>
        <v>550000</v>
      </c>
    </row>
    <row r="34" spans="2:16" ht="12.75">
      <c r="B34" s="114"/>
      <c r="C34" s="40" t="s">
        <v>41</v>
      </c>
      <c r="D34" s="40"/>
      <c r="E34" s="119">
        <v>1200000</v>
      </c>
      <c r="F34" s="551">
        <v>1200000</v>
      </c>
      <c r="G34" s="552"/>
      <c r="H34" s="249"/>
      <c r="I34" s="119"/>
      <c r="J34" s="118"/>
      <c r="K34" s="38"/>
      <c r="L34" s="39"/>
      <c r="M34" s="119"/>
      <c r="N34" s="39"/>
      <c r="O34" s="119">
        <f t="shared" si="4"/>
        <v>1200000</v>
      </c>
      <c r="P34" s="37">
        <f t="shared" si="5"/>
        <v>1200000</v>
      </c>
    </row>
    <row r="35" spans="2:16" ht="12.75">
      <c r="B35" s="114"/>
      <c r="C35" s="40" t="s">
        <v>26</v>
      </c>
      <c r="D35" s="40"/>
      <c r="E35" s="119"/>
      <c r="F35" s="551"/>
      <c r="G35" s="552"/>
      <c r="H35" s="249"/>
      <c r="I35" s="119"/>
      <c r="J35" s="118"/>
      <c r="K35" s="38"/>
      <c r="L35" s="39"/>
      <c r="M35" s="119"/>
      <c r="N35" s="39"/>
      <c r="O35" s="119">
        <f t="shared" si="4"/>
        <v>0</v>
      </c>
      <c r="P35" s="37">
        <f t="shared" si="5"/>
        <v>0</v>
      </c>
    </row>
    <row r="36" spans="2:16" ht="12.75">
      <c r="B36" s="114"/>
      <c r="C36" s="40" t="s">
        <v>25</v>
      </c>
      <c r="D36" s="40"/>
      <c r="E36" s="119">
        <v>352153.5</v>
      </c>
      <c r="F36" s="551">
        <v>252851</v>
      </c>
      <c r="G36" s="552">
        <v>70430.7</v>
      </c>
      <c r="H36" s="249"/>
      <c r="I36" s="119"/>
      <c r="J36" s="118"/>
      <c r="K36" s="38">
        <v>46953.8</v>
      </c>
      <c r="L36" s="39"/>
      <c r="M36" s="119"/>
      <c r="N36" s="39"/>
      <c r="O36" s="119">
        <f t="shared" si="4"/>
        <v>469538</v>
      </c>
      <c r="P36" s="37">
        <f t="shared" si="5"/>
        <v>252851</v>
      </c>
    </row>
    <row r="37" spans="2:16" ht="12.75">
      <c r="B37" s="114"/>
      <c r="C37" s="40" t="s">
        <v>11</v>
      </c>
      <c r="D37" s="40"/>
      <c r="E37" s="119"/>
      <c r="F37" s="551"/>
      <c r="G37" s="552"/>
      <c r="H37" s="249"/>
      <c r="I37" s="119"/>
      <c r="J37" s="118"/>
      <c r="K37" s="38"/>
      <c r="L37" s="39"/>
      <c r="M37" s="119"/>
      <c r="N37" s="39"/>
      <c r="O37" s="119">
        <f t="shared" si="4"/>
        <v>0</v>
      </c>
      <c r="P37" s="37">
        <f t="shared" si="5"/>
        <v>0</v>
      </c>
    </row>
    <row r="38" spans="2:16" ht="12.75">
      <c r="B38" s="114"/>
      <c r="C38" s="40" t="s">
        <v>1</v>
      </c>
      <c r="D38" s="40"/>
      <c r="E38" s="119">
        <v>292465.5</v>
      </c>
      <c r="F38" s="551">
        <v>358952</v>
      </c>
      <c r="G38" s="552">
        <v>58493.1</v>
      </c>
      <c r="H38" s="249"/>
      <c r="I38" s="119">
        <v>58493.1</v>
      </c>
      <c r="J38" s="118"/>
      <c r="K38" s="38">
        <v>38995.4</v>
      </c>
      <c r="L38" s="39"/>
      <c r="M38" s="119">
        <v>38995.4</v>
      </c>
      <c r="N38" s="39"/>
      <c r="O38" s="119">
        <f t="shared" si="4"/>
        <v>487442.5</v>
      </c>
      <c r="P38" s="37">
        <f t="shared" si="5"/>
        <v>358952</v>
      </c>
    </row>
    <row r="39" spans="2:16" ht="12.75">
      <c r="B39" s="114"/>
      <c r="C39" s="40" t="s">
        <v>533</v>
      </c>
      <c r="D39" s="40"/>
      <c r="E39" s="119">
        <v>1575</v>
      </c>
      <c r="F39" s="551"/>
      <c r="G39" s="552">
        <v>315</v>
      </c>
      <c r="H39" s="249"/>
      <c r="I39" s="119"/>
      <c r="J39" s="118"/>
      <c r="K39" s="38">
        <v>210</v>
      </c>
      <c r="L39" s="39"/>
      <c r="M39" s="119"/>
      <c r="N39" s="39"/>
      <c r="O39" s="119">
        <f t="shared" si="4"/>
        <v>2100</v>
      </c>
      <c r="P39" s="37">
        <f t="shared" si="5"/>
        <v>0</v>
      </c>
    </row>
    <row r="40" spans="2:16" ht="12.75">
      <c r="B40" s="114"/>
      <c r="C40" s="40" t="s">
        <v>2</v>
      </c>
      <c r="D40" s="40"/>
      <c r="E40" s="119">
        <v>43713.75</v>
      </c>
      <c r="F40" s="551">
        <v>48958</v>
      </c>
      <c r="G40" s="552">
        <v>8742.75</v>
      </c>
      <c r="H40" s="249"/>
      <c r="I40" s="119">
        <v>8742.75</v>
      </c>
      <c r="J40" s="118"/>
      <c r="K40" s="38">
        <v>5828.5</v>
      </c>
      <c r="L40" s="39"/>
      <c r="M40" s="119">
        <v>5828.5</v>
      </c>
      <c r="N40" s="39"/>
      <c r="O40" s="119">
        <f t="shared" si="4"/>
        <v>72856.25</v>
      </c>
      <c r="P40" s="37">
        <f t="shared" si="5"/>
        <v>48958</v>
      </c>
    </row>
    <row r="41" spans="2:16" ht="12.75">
      <c r="B41" s="114"/>
      <c r="C41" s="40" t="s">
        <v>194</v>
      </c>
      <c r="D41" s="40"/>
      <c r="E41" s="119">
        <v>22376.25</v>
      </c>
      <c r="F41" s="551">
        <v>24000</v>
      </c>
      <c r="G41" s="552">
        <v>4475.25</v>
      </c>
      <c r="H41" s="249"/>
      <c r="I41" s="119"/>
      <c r="J41" s="118"/>
      <c r="K41" s="38">
        <v>2983.5</v>
      </c>
      <c r="L41" s="39"/>
      <c r="M41" s="119"/>
      <c r="N41" s="39"/>
      <c r="O41" s="119">
        <f t="shared" si="4"/>
        <v>29835</v>
      </c>
      <c r="P41" s="37">
        <f t="shared" si="5"/>
        <v>24000</v>
      </c>
    </row>
    <row r="42" spans="2:16" ht="12.75">
      <c r="B42" s="114"/>
      <c r="C42" s="40" t="s">
        <v>8</v>
      </c>
      <c r="D42" s="40"/>
      <c r="E42" s="119"/>
      <c r="F42" s="551"/>
      <c r="G42" s="552"/>
      <c r="H42" s="249"/>
      <c r="I42" s="119"/>
      <c r="J42" s="118"/>
      <c r="K42" s="38"/>
      <c r="L42" s="39"/>
      <c r="M42" s="119"/>
      <c r="N42" s="39"/>
      <c r="O42" s="119">
        <f t="shared" si="4"/>
        <v>0</v>
      </c>
      <c r="P42" s="37">
        <f t="shared" si="5"/>
        <v>0</v>
      </c>
    </row>
    <row r="43" spans="2:16" ht="12.75">
      <c r="B43" s="114"/>
      <c r="C43" s="40" t="s">
        <v>3</v>
      </c>
      <c r="D43" s="40"/>
      <c r="E43" s="119">
        <v>124173</v>
      </c>
      <c r="F43" s="551">
        <v>258952</v>
      </c>
      <c r="G43" s="552">
        <v>24834.6</v>
      </c>
      <c r="H43" s="249"/>
      <c r="I43" s="119">
        <v>24834.6</v>
      </c>
      <c r="J43" s="118"/>
      <c r="K43" s="38">
        <v>16556.4</v>
      </c>
      <c r="L43" s="39"/>
      <c r="M43" s="119">
        <v>16556.4</v>
      </c>
      <c r="N43" s="39"/>
      <c r="O43" s="119">
        <f t="shared" si="4"/>
        <v>206955</v>
      </c>
      <c r="P43" s="37">
        <f t="shared" si="5"/>
        <v>258952</v>
      </c>
    </row>
    <row r="44" spans="2:16" ht="12.75">
      <c r="B44" s="114"/>
      <c r="C44" s="40" t="s">
        <v>12</v>
      </c>
      <c r="D44" s="40"/>
      <c r="E44" s="119">
        <v>36569.25</v>
      </c>
      <c r="F44" s="551"/>
      <c r="G44" s="552">
        <v>7313.85</v>
      </c>
      <c r="H44" s="249"/>
      <c r="I44" s="119"/>
      <c r="J44" s="118"/>
      <c r="K44" s="38">
        <v>4875.9</v>
      </c>
      <c r="L44" s="39"/>
      <c r="M44" s="119"/>
      <c r="N44" s="39"/>
      <c r="O44" s="119">
        <f t="shared" si="4"/>
        <v>48759</v>
      </c>
      <c r="P44" s="37">
        <f t="shared" si="5"/>
        <v>0</v>
      </c>
    </row>
    <row r="45" spans="2:16" s="548" customFormat="1" ht="12.75">
      <c r="B45" s="114"/>
      <c r="C45" s="251" t="s">
        <v>513</v>
      </c>
      <c r="D45" s="251"/>
      <c r="E45" s="753"/>
      <c r="F45" s="753"/>
      <c r="G45" s="552"/>
      <c r="H45" s="249"/>
      <c r="I45" s="753"/>
      <c r="J45" s="551"/>
      <c r="K45" s="552"/>
      <c r="L45" s="249"/>
      <c r="M45" s="753"/>
      <c r="N45" s="249"/>
      <c r="O45" s="753"/>
      <c r="P45" s="574"/>
    </row>
    <row r="46" spans="2:16" s="595" customFormat="1" ht="12.75">
      <c r="B46" s="114"/>
      <c r="C46" s="2" t="s">
        <v>440</v>
      </c>
      <c r="D46" s="628"/>
      <c r="E46" s="630">
        <v>1500000</v>
      </c>
      <c r="F46" s="629">
        <v>125630</v>
      </c>
      <c r="G46" s="626">
        <v>147852</v>
      </c>
      <c r="H46" s="627"/>
      <c r="I46" s="630"/>
      <c r="J46" s="629"/>
      <c r="K46" s="626"/>
      <c r="L46" s="627"/>
      <c r="M46" s="630"/>
      <c r="N46" s="627"/>
      <c r="O46" s="630"/>
      <c r="P46" s="625"/>
    </row>
    <row r="47" spans="2:16" s="595" customFormat="1" ht="12.75">
      <c r="B47" s="114"/>
      <c r="C47" s="2" t="s">
        <v>441</v>
      </c>
      <c r="D47" s="628"/>
      <c r="E47" s="630">
        <v>25000</v>
      </c>
      <c r="F47" s="629">
        <v>12580</v>
      </c>
      <c r="G47" s="626">
        <v>258630</v>
      </c>
      <c r="H47" s="627"/>
      <c r="I47" s="630"/>
      <c r="J47" s="629"/>
      <c r="K47" s="626"/>
      <c r="L47" s="627"/>
      <c r="M47" s="630"/>
      <c r="N47" s="627"/>
      <c r="O47" s="630"/>
      <c r="P47" s="625"/>
    </row>
    <row r="48" spans="2:16" s="595" customFormat="1" ht="12.75">
      <c r="B48" s="114"/>
      <c r="C48" s="2" t="s">
        <v>534</v>
      </c>
      <c r="D48" s="628"/>
      <c r="E48" s="630"/>
      <c r="F48" s="629"/>
      <c r="G48" s="626"/>
      <c r="H48" s="627"/>
      <c r="I48" s="630"/>
      <c r="J48" s="629"/>
      <c r="K48" s="626"/>
      <c r="L48" s="627"/>
      <c r="M48" s="630"/>
      <c r="N48" s="627"/>
      <c r="O48" s="630"/>
      <c r="P48" s="625"/>
    </row>
    <row r="49" spans="2:16" ht="12.75">
      <c r="B49" s="114"/>
      <c r="C49" s="40" t="s">
        <v>14</v>
      </c>
      <c r="D49" s="40"/>
      <c r="E49" s="119"/>
      <c r="F49" s="551"/>
      <c r="G49" s="552"/>
      <c r="H49" s="249"/>
      <c r="I49" s="119"/>
      <c r="J49" s="118"/>
      <c r="K49" s="38"/>
      <c r="L49" s="39"/>
      <c r="M49" s="119"/>
      <c r="N49" s="39"/>
      <c r="O49" s="119">
        <f aca="true" t="shared" si="6" ref="O49:P52">+E49+G49+I49+K49+M49</f>
        <v>0</v>
      </c>
      <c r="P49" s="37">
        <f t="shared" si="6"/>
        <v>0</v>
      </c>
    </row>
    <row r="50" spans="2:16" ht="12.75">
      <c r="B50" s="114"/>
      <c r="C50" s="40" t="s">
        <v>15</v>
      </c>
      <c r="D50" s="40"/>
      <c r="E50" s="119">
        <v>2718721.5</v>
      </c>
      <c r="F50" s="551">
        <v>3012585</v>
      </c>
      <c r="G50" s="552">
        <v>543744.3</v>
      </c>
      <c r="H50" s="249"/>
      <c r="I50" s="119"/>
      <c r="J50" s="118"/>
      <c r="K50" s="38">
        <v>362496.2</v>
      </c>
      <c r="L50" s="39"/>
      <c r="M50" s="119"/>
      <c r="N50" s="39"/>
      <c r="O50" s="119">
        <f t="shared" si="6"/>
        <v>3624962</v>
      </c>
      <c r="P50" s="37">
        <f t="shared" si="6"/>
        <v>3012585</v>
      </c>
    </row>
    <row r="51" spans="2:16" ht="12.75">
      <c r="B51" s="114"/>
      <c r="C51" s="40" t="s">
        <v>29</v>
      </c>
      <c r="D51" s="40"/>
      <c r="E51" s="119"/>
      <c r="F51" s="551"/>
      <c r="G51" s="552"/>
      <c r="H51" s="249"/>
      <c r="I51" s="119"/>
      <c r="J51" s="118"/>
      <c r="K51" s="38"/>
      <c r="L51" s="39"/>
      <c r="M51" s="119"/>
      <c r="N51" s="39"/>
      <c r="O51" s="119">
        <f t="shared" si="6"/>
        <v>0</v>
      </c>
      <c r="P51" s="37">
        <f t="shared" si="6"/>
        <v>0</v>
      </c>
    </row>
    <row r="52" spans="2:16" ht="12.75">
      <c r="B52" s="114"/>
      <c r="C52" s="40" t="s">
        <v>30</v>
      </c>
      <c r="D52" s="40"/>
      <c r="E52" s="119">
        <v>9030</v>
      </c>
      <c r="F52" s="551"/>
      <c r="G52" s="552">
        <v>1806</v>
      </c>
      <c r="H52" s="249"/>
      <c r="I52" s="119"/>
      <c r="J52" s="118"/>
      <c r="K52" s="38">
        <v>1204</v>
      </c>
      <c r="L52" s="39"/>
      <c r="M52" s="119"/>
      <c r="N52" s="39"/>
      <c r="O52" s="119">
        <f t="shared" si="6"/>
        <v>12040</v>
      </c>
      <c r="P52" s="37">
        <f t="shared" si="6"/>
        <v>0</v>
      </c>
    </row>
    <row r="53" spans="2:16" ht="12.75">
      <c r="B53" s="114"/>
      <c r="C53" s="40" t="s">
        <v>185</v>
      </c>
      <c r="D53" s="40"/>
      <c r="E53" s="119">
        <v>652503.75</v>
      </c>
      <c r="F53" s="551">
        <v>785896</v>
      </c>
      <c r="G53" s="552">
        <v>130500.75</v>
      </c>
      <c r="H53" s="249"/>
      <c r="I53" s="119"/>
      <c r="J53" s="118"/>
      <c r="K53" s="38">
        <v>87000.5</v>
      </c>
      <c r="L53" s="39"/>
      <c r="M53" s="119"/>
      <c r="N53" s="39"/>
      <c r="O53" s="119">
        <f aca="true" t="shared" si="7" ref="O53:O60">+E53+G53+I53+K53+M53</f>
        <v>870005</v>
      </c>
      <c r="P53" s="37">
        <f aca="true" t="shared" si="8" ref="P53:P60">+F53+H53+J53+L53+N53</f>
        <v>785896</v>
      </c>
    </row>
    <row r="54" spans="2:16" ht="12.75">
      <c r="B54" s="114"/>
      <c r="C54" s="40" t="s">
        <v>186</v>
      </c>
      <c r="D54" s="40"/>
      <c r="E54" s="119">
        <v>11250</v>
      </c>
      <c r="F54" s="551"/>
      <c r="G54" s="552">
        <v>2250</v>
      </c>
      <c r="H54" s="249"/>
      <c r="I54" s="119"/>
      <c r="J54" s="118"/>
      <c r="K54" s="38">
        <v>1500</v>
      </c>
      <c r="L54" s="39"/>
      <c r="M54" s="119"/>
      <c r="N54" s="39"/>
      <c r="O54" s="119">
        <f t="shared" si="7"/>
        <v>15000</v>
      </c>
      <c r="P54" s="37">
        <f t="shared" si="8"/>
        <v>0</v>
      </c>
    </row>
    <row r="55" spans="2:16" ht="12.75">
      <c r="B55" s="114"/>
      <c r="C55" s="40" t="s">
        <v>187</v>
      </c>
      <c r="D55" s="40"/>
      <c r="E55" s="119">
        <v>7500</v>
      </c>
      <c r="F55" s="551"/>
      <c r="G55" s="552">
        <v>1500</v>
      </c>
      <c r="H55" s="249"/>
      <c r="I55" s="119"/>
      <c r="J55" s="118"/>
      <c r="K55" s="38">
        <v>1000</v>
      </c>
      <c r="L55" s="39"/>
      <c r="M55" s="119"/>
      <c r="N55" s="39"/>
      <c r="O55" s="119">
        <f t="shared" si="7"/>
        <v>10000</v>
      </c>
      <c r="P55" s="37">
        <f t="shared" si="8"/>
        <v>0</v>
      </c>
    </row>
    <row r="56" spans="2:16" ht="12.75">
      <c r="B56" s="114"/>
      <c r="C56" s="40" t="s">
        <v>188</v>
      </c>
      <c r="D56" s="40"/>
      <c r="E56" s="119">
        <v>67500</v>
      </c>
      <c r="F56" s="551"/>
      <c r="G56" s="552">
        <v>13500</v>
      </c>
      <c r="H56" s="249"/>
      <c r="I56" s="119"/>
      <c r="J56" s="118"/>
      <c r="K56" s="38">
        <v>9000</v>
      </c>
      <c r="L56" s="39"/>
      <c r="M56" s="119"/>
      <c r="N56" s="39"/>
      <c r="O56" s="119">
        <f t="shared" si="7"/>
        <v>90000</v>
      </c>
      <c r="P56" s="37">
        <f t="shared" si="8"/>
        <v>0</v>
      </c>
    </row>
    <row r="57" spans="2:16" ht="12.75">
      <c r="B57" s="114"/>
      <c r="C57" s="40" t="s">
        <v>189</v>
      </c>
      <c r="D57" s="40"/>
      <c r="E57" s="119">
        <v>11250</v>
      </c>
      <c r="F57" s="551"/>
      <c r="G57" s="552">
        <v>2250</v>
      </c>
      <c r="H57" s="249"/>
      <c r="I57" s="119"/>
      <c r="J57" s="118"/>
      <c r="K57" s="38">
        <v>1500</v>
      </c>
      <c r="L57" s="39"/>
      <c r="M57" s="119"/>
      <c r="N57" s="39"/>
      <c r="O57" s="119">
        <f t="shared" si="7"/>
        <v>15000</v>
      </c>
      <c r="P57" s="37">
        <f t="shared" si="8"/>
        <v>0</v>
      </c>
    </row>
    <row r="58" spans="2:16" ht="12.75">
      <c r="B58" s="114"/>
      <c r="C58" s="40" t="s">
        <v>190</v>
      </c>
      <c r="D58" s="40"/>
      <c r="E58" s="119">
        <v>678432.75</v>
      </c>
      <c r="F58" s="551">
        <v>785222</v>
      </c>
      <c r="G58" s="552">
        <v>135686.55</v>
      </c>
      <c r="H58" s="249"/>
      <c r="I58" s="119"/>
      <c r="J58" s="118"/>
      <c r="K58" s="38">
        <v>90457.7</v>
      </c>
      <c r="L58" s="39"/>
      <c r="M58" s="119"/>
      <c r="N58" s="39"/>
      <c r="O58" s="119">
        <f t="shared" si="7"/>
        <v>904577</v>
      </c>
      <c r="P58" s="37">
        <f t="shared" si="8"/>
        <v>785222</v>
      </c>
    </row>
    <row r="59" spans="2:16" ht="12.75">
      <c r="B59" s="114"/>
      <c r="C59" s="40" t="s">
        <v>192</v>
      </c>
      <c r="D59" s="40"/>
      <c r="E59" s="119">
        <v>24397.5</v>
      </c>
      <c r="F59" s="551">
        <v>25000</v>
      </c>
      <c r="G59" s="552">
        <v>4879.5</v>
      </c>
      <c r="H59" s="249"/>
      <c r="I59" s="119"/>
      <c r="J59" s="118"/>
      <c r="K59" s="38">
        <v>3253</v>
      </c>
      <c r="L59" s="39"/>
      <c r="M59" s="119"/>
      <c r="N59" s="39"/>
      <c r="O59" s="119">
        <f t="shared" si="7"/>
        <v>32530</v>
      </c>
      <c r="P59" s="37">
        <f t="shared" si="8"/>
        <v>25000</v>
      </c>
    </row>
    <row r="60" spans="2:16" ht="12.75">
      <c r="B60" s="114"/>
      <c r="C60" s="40" t="s">
        <v>193</v>
      </c>
      <c r="D60" s="40"/>
      <c r="E60" s="119">
        <v>374750</v>
      </c>
      <c r="F60" s="551">
        <v>358855</v>
      </c>
      <c r="G60" s="552">
        <v>34950</v>
      </c>
      <c r="H60" s="249"/>
      <c r="I60" s="119"/>
      <c r="J60" s="118"/>
      <c r="K60" s="38">
        <v>23300</v>
      </c>
      <c r="L60" s="39"/>
      <c r="M60" s="119"/>
      <c r="N60" s="39"/>
      <c r="O60" s="119">
        <f t="shared" si="7"/>
        <v>433000</v>
      </c>
      <c r="P60" s="37">
        <f t="shared" si="8"/>
        <v>358855</v>
      </c>
    </row>
    <row r="61" spans="2:16" s="548" customFormat="1" ht="12.75">
      <c r="B61" s="114"/>
      <c r="C61" s="251" t="s">
        <v>517</v>
      </c>
      <c r="D61" s="251"/>
      <c r="E61" s="753"/>
      <c r="F61" s="753"/>
      <c r="G61" s="552"/>
      <c r="H61" s="249"/>
      <c r="I61" s="753"/>
      <c r="J61" s="551"/>
      <c r="K61" s="552"/>
      <c r="L61" s="249"/>
      <c r="M61" s="753"/>
      <c r="N61" s="249"/>
      <c r="O61" s="753"/>
      <c r="P61" s="574"/>
    </row>
    <row r="62" spans="2:16" s="548" customFormat="1" ht="12.75">
      <c r="B62" s="114"/>
      <c r="C62" s="251" t="s">
        <v>518</v>
      </c>
      <c r="D62" s="251"/>
      <c r="E62" s="753"/>
      <c r="F62" s="753"/>
      <c r="G62" s="552"/>
      <c r="H62" s="249"/>
      <c r="I62" s="753"/>
      <c r="J62" s="551"/>
      <c r="K62" s="552"/>
      <c r="L62" s="249"/>
      <c r="M62" s="753"/>
      <c r="N62" s="249"/>
      <c r="O62" s="753"/>
      <c r="P62" s="574"/>
    </row>
    <row r="63" spans="2:16" s="548" customFormat="1" ht="12.75">
      <c r="B63" s="114"/>
      <c r="C63" s="251" t="s">
        <v>523</v>
      </c>
      <c r="D63" s="251"/>
      <c r="E63" s="753"/>
      <c r="F63" s="251"/>
      <c r="G63" s="552"/>
      <c r="H63" s="249"/>
      <c r="I63" s="753"/>
      <c r="J63" s="551"/>
      <c r="K63" s="552"/>
      <c r="L63" s="249"/>
      <c r="M63" s="753"/>
      <c r="N63" s="249"/>
      <c r="O63" s="753"/>
      <c r="P63" s="574"/>
    </row>
    <row r="64" spans="2:16" ht="12.75">
      <c r="B64" s="114"/>
      <c r="C64" s="40" t="s">
        <v>191</v>
      </c>
      <c r="D64" s="40"/>
      <c r="E64" s="119">
        <v>345187.5</v>
      </c>
      <c r="F64" s="551">
        <v>350000</v>
      </c>
      <c r="G64" s="552">
        <v>69037.5</v>
      </c>
      <c r="H64" s="249"/>
      <c r="I64" s="119"/>
      <c r="J64" s="118"/>
      <c r="K64" s="38">
        <v>46025</v>
      </c>
      <c r="L64" s="39"/>
      <c r="M64" s="119"/>
      <c r="N64" s="39"/>
      <c r="O64" s="119">
        <f aca="true" t="shared" si="9" ref="O64:P71">+E64+G64+I64+K64+M64</f>
        <v>460250</v>
      </c>
      <c r="P64" s="37">
        <f t="shared" si="9"/>
        <v>350000</v>
      </c>
    </row>
    <row r="65" spans="2:16" ht="12.75">
      <c r="B65" s="114"/>
      <c r="C65" s="40" t="s">
        <v>27</v>
      </c>
      <c r="D65" s="40"/>
      <c r="E65" s="119">
        <v>58525</v>
      </c>
      <c r="F65" s="551">
        <v>65205</v>
      </c>
      <c r="G65" s="552"/>
      <c r="H65" s="249"/>
      <c r="I65" s="119"/>
      <c r="J65" s="118"/>
      <c r="K65" s="38"/>
      <c r="L65" s="39"/>
      <c r="M65" s="119"/>
      <c r="N65" s="39"/>
      <c r="O65" s="119">
        <f t="shared" si="9"/>
        <v>58525</v>
      </c>
      <c r="P65" s="37">
        <f t="shared" si="9"/>
        <v>65205</v>
      </c>
    </row>
    <row r="66" spans="2:16" ht="12.75">
      <c r="B66" s="114"/>
      <c r="C66" s="40" t="s">
        <v>28</v>
      </c>
      <c r="D66" s="40"/>
      <c r="E66" s="119"/>
      <c r="F66" s="551"/>
      <c r="G66" s="552"/>
      <c r="H66" s="249"/>
      <c r="I66" s="119"/>
      <c r="J66" s="118"/>
      <c r="K66" s="38"/>
      <c r="L66" s="39"/>
      <c r="M66" s="119"/>
      <c r="N66" s="39"/>
      <c r="O66" s="119">
        <f t="shared" si="9"/>
        <v>0</v>
      </c>
      <c r="P66" s="37">
        <f t="shared" si="9"/>
        <v>0</v>
      </c>
    </row>
    <row r="67" spans="2:16" ht="12.75">
      <c r="B67" s="114"/>
      <c r="C67" s="40" t="s">
        <v>140</v>
      </c>
      <c r="D67" s="40"/>
      <c r="E67" s="463">
        <f>+'S-3'!V16+'S-4'!W18+'S-5'!S17+'S-6'!S17</f>
        <v>42500</v>
      </c>
      <c r="F67" s="553">
        <f>+'S-3'!V82+'S-4'!W92+'S-5'!S84+'S-6'!S83</f>
        <v>0</v>
      </c>
      <c r="G67" s="552"/>
      <c r="H67" s="249"/>
      <c r="I67" s="119"/>
      <c r="J67" s="118"/>
      <c r="K67" s="38"/>
      <c r="L67" s="39"/>
      <c r="M67" s="119"/>
      <c r="N67" s="39"/>
      <c r="O67" s="119">
        <f t="shared" si="9"/>
        <v>42500</v>
      </c>
      <c r="P67" s="37">
        <f t="shared" si="9"/>
        <v>0</v>
      </c>
    </row>
    <row r="68" spans="2:16" ht="12.75">
      <c r="B68" s="114"/>
      <c r="C68" s="40" t="s">
        <v>141</v>
      </c>
      <c r="D68" s="40"/>
      <c r="E68" s="463">
        <f>+'S-3'!X16+'S-4'!Y18+'S-5'!U17+'S-6'!U17</f>
        <v>40000</v>
      </c>
      <c r="F68" s="553">
        <f>+'S-3'!X82+'S-4'!Y92+'S-5'!U84+'S-6'!U83</f>
        <v>0</v>
      </c>
      <c r="G68" s="552"/>
      <c r="H68" s="249"/>
      <c r="I68" s="119"/>
      <c r="J68" s="118"/>
      <c r="K68" s="38"/>
      <c r="L68" s="39"/>
      <c r="M68" s="119"/>
      <c r="N68" s="39"/>
      <c r="O68" s="119">
        <f t="shared" si="9"/>
        <v>40000</v>
      </c>
      <c r="P68" s="37">
        <f t="shared" si="9"/>
        <v>0</v>
      </c>
    </row>
    <row r="69" spans="2:16" ht="12.75">
      <c r="B69" s="114"/>
      <c r="C69" s="40" t="s">
        <v>23</v>
      </c>
      <c r="D69" s="40"/>
      <c r="E69" s="463">
        <f>+'S-7'!K15</f>
        <v>77000</v>
      </c>
      <c r="F69" s="553">
        <f>+'S-7'!L15</f>
        <v>0</v>
      </c>
      <c r="G69" s="552"/>
      <c r="H69" s="249"/>
      <c r="I69" s="119"/>
      <c r="J69" s="118"/>
      <c r="K69" s="38"/>
      <c r="L69" s="39"/>
      <c r="M69" s="119"/>
      <c r="N69" s="39"/>
      <c r="O69" s="119">
        <f t="shared" si="9"/>
        <v>77000</v>
      </c>
      <c r="P69" s="37">
        <f t="shared" si="9"/>
        <v>0</v>
      </c>
    </row>
    <row r="70" spans="2:16" ht="12.75">
      <c r="B70" s="114"/>
      <c r="C70" s="40" t="s">
        <v>4</v>
      </c>
      <c r="D70" s="40"/>
      <c r="E70" s="463">
        <f>+'S-8'!D14</f>
        <v>125000</v>
      </c>
      <c r="F70" s="553">
        <f>+'S-8'!F14</f>
        <v>0</v>
      </c>
      <c r="G70" s="552">
        <v>47038.5</v>
      </c>
      <c r="H70" s="249"/>
      <c r="I70" s="119"/>
      <c r="J70" s="118"/>
      <c r="K70" s="38">
        <v>31359</v>
      </c>
      <c r="L70" s="39"/>
      <c r="M70" s="119"/>
      <c r="N70" s="39"/>
      <c r="O70" s="119">
        <f t="shared" si="9"/>
        <v>203397.5</v>
      </c>
      <c r="P70" s="37">
        <f t="shared" si="9"/>
        <v>0</v>
      </c>
    </row>
    <row r="71" spans="2:16" ht="12.75">
      <c r="B71" s="114"/>
      <c r="C71" s="40" t="s">
        <v>250</v>
      </c>
      <c r="D71" s="40"/>
      <c r="E71" s="463">
        <f>+'S-9'!M22</f>
        <v>180000</v>
      </c>
      <c r="F71" s="553">
        <f>+'S-9'!O22</f>
        <v>0</v>
      </c>
      <c r="G71" s="552">
        <v>5584.5</v>
      </c>
      <c r="H71" s="249"/>
      <c r="I71" s="119"/>
      <c r="J71" s="118"/>
      <c r="K71" s="38">
        <v>3723</v>
      </c>
      <c r="L71" s="39"/>
      <c r="M71" s="119"/>
      <c r="N71" s="39"/>
      <c r="O71" s="119">
        <f t="shared" si="9"/>
        <v>189307.5</v>
      </c>
      <c r="P71" s="37">
        <f t="shared" si="9"/>
        <v>0</v>
      </c>
    </row>
    <row r="72" spans="2:16" ht="12.75">
      <c r="B72" s="114"/>
      <c r="C72" s="40" t="s">
        <v>251</v>
      </c>
      <c r="D72" s="40"/>
      <c r="E72" s="463">
        <f>+'S-10'!E24</f>
        <v>5000</v>
      </c>
      <c r="F72" s="553">
        <f>+'S-10'!F24</f>
        <v>0</v>
      </c>
      <c r="G72" s="552"/>
      <c r="H72" s="249"/>
      <c r="I72" s="119"/>
      <c r="J72" s="118"/>
      <c r="K72" s="38"/>
      <c r="L72" s="39"/>
      <c r="M72" s="119"/>
      <c r="N72" s="39"/>
      <c r="O72" s="119"/>
      <c r="P72" s="37"/>
    </row>
    <row r="73" spans="2:16" ht="12.75">
      <c r="B73" s="114"/>
      <c r="C73" s="40" t="s">
        <v>112</v>
      </c>
      <c r="D73" s="40"/>
      <c r="E73" s="119"/>
      <c r="F73" s="551"/>
      <c r="G73" s="552"/>
      <c r="H73" s="249"/>
      <c r="I73" s="119"/>
      <c r="J73" s="118"/>
      <c r="K73" s="38"/>
      <c r="L73" s="39"/>
      <c r="M73" s="119"/>
      <c r="N73" s="39"/>
      <c r="O73" s="119">
        <f>+E73+G73+I73+K73+M73</f>
        <v>0</v>
      </c>
      <c r="P73" s="37">
        <f>+F73+H73+J73+L73+N73</f>
        <v>0</v>
      </c>
    </row>
    <row r="74" spans="2:16" ht="12.75">
      <c r="B74" s="114"/>
      <c r="C74" s="40"/>
      <c r="D74" s="40"/>
      <c r="E74" s="119"/>
      <c r="F74" s="551"/>
      <c r="G74" s="552"/>
      <c r="H74" s="249"/>
      <c r="I74" s="119"/>
      <c r="J74" s="118"/>
      <c r="K74" s="38"/>
      <c r="L74" s="39"/>
      <c r="M74" s="119"/>
      <c r="N74" s="39"/>
      <c r="O74" s="119"/>
      <c r="P74" s="37"/>
    </row>
    <row r="75" spans="2:16" ht="15.75" customHeight="1" thickBot="1">
      <c r="B75" s="956" t="s">
        <v>46</v>
      </c>
      <c r="C75" s="957"/>
      <c r="D75" s="957"/>
      <c r="E75" s="124">
        <f>SUM(E38:E74)</f>
        <v>7474420.75</v>
      </c>
      <c r="F75" s="554">
        <f>SUM(F38:F74)</f>
        <v>6211835</v>
      </c>
      <c r="G75" s="555">
        <f aca="true" t="shared" si="10" ref="G75:L75">SUM(G38:G74)</f>
        <v>1503384.1500000001</v>
      </c>
      <c r="H75" s="556">
        <f t="shared" si="10"/>
        <v>0</v>
      </c>
      <c r="I75" s="124">
        <f t="shared" si="10"/>
        <v>92070.45000000001</v>
      </c>
      <c r="J75" s="131">
        <f t="shared" si="10"/>
        <v>0</v>
      </c>
      <c r="K75" s="51">
        <f t="shared" si="10"/>
        <v>731268.1</v>
      </c>
      <c r="L75" s="44">
        <f t="shared" si="10"/>
        <v>0</v>
      </c>
      <c r="M75" s="124">
        <f>SUM(M38:M74)</f>
        <v>61380.3</v>
      </c>
      <c r="N75" s="44">
        <f>SUM(N38:N74)</f>
        <v>0</v>
      </c>
      <c r="O75" s="124">
        <f>SUM(O38:O74)</f>
        <v>7926041.75</v>
      </c>
      <c r="P75" s="42">
        <f>SUM(P38:P74)</f>
        <v>6073625</v>
      </c>
    </row>
    <row r="76" spans="2:16" ht="14.25" thickBot="1" thickTop="1">
      <c r="B76" s="237"/>
      <c r="C76" s="46"/>
      <c r="D76" s="238"/>
      <c r="E76" s="237"/>
      <c r="F76" s="557"/>
      <c r="G76" s="558"/>
      <c r="H76" s="559"/>
      <c r="I76" s="150"/>
      <c r="J76" s="151"/>
      <c r="K76" s="48"/>
      <c r="L76" s="46"/>
      <c r="M76" s="150"/>
      <c r="N76" s="46"/>
      <c r="O76" s="150"/>
      <c r="P76" s="47"/>
    </row>
    <row r="77" ht="13.5" thickTop="1">
      <c r="C77" s="141"/>
    </row>
    <row r="78" ht="12.75">
      <c r="C78" s="141"/>
    </row>
    <row r="79" spans="9:15" ht="12.75">
      <c r="I79" s="232"/>
      <c r="J79" s="232"/>
      <c r="K79" s="232"/>
      <c r="L79" s="232"/>
      <c r="M79" s="232"/>
      <c r="N79" s="232"/>
      <c r="O79" s="232"/>
    </row>
  </sheetData>
  <sheetProtection/>
  <mergeCells count="13">
    <mergeCell ref="B75:D75"/>
    <mergeCell ref="B6:P6"/>
    <mergeCell ref="N5:O5"/>
    <mergeCell ref="B9:D11"/>
    <mergeCell ref="E10:F10"/>
    <mergeCell ref="G10:H10"/>
    <mergeCell ref="I10:J10"/>
    <mergeCell ref="K10:L10"/>
    <mergeCell ref="N7:O7"/>
    <mergeCell ref="B2:M2"/>
    <mergeCell ref="M10:N10"/>
    <mergeCell ref="E9:N9"/>
    <mergeCell ref="O9:P10"/>
  </mergeCells>
  <printOptions gridLines="1"/>
  <pageMargins left="0.17" right="0.17" top="0.28" bottom="0.27" header="0.23" footer="0.16"/>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rgb="FF00B050"/>
  </sheetPr>
  <dimension ref="B1:P19"/>
  <sheetViews>
    <sheetView zoomScalePageLayoutView="0" workbookViewId="0" topLeftCell="A1">
      <selection activeCell="J5" sqref="J5"/>
    </sheetView>
  </sheetViews>
  <sheetFormatPr defaultColWidth="9.140625" defaultRowHeight="15"/>
  <cols>
    <col min="1" max="1" width="9.7109375" style="92" customWidth="1"/>
    <col min="2" max="2" width="3.00390625" style="92" customWidth="1"/>
    <col min="3" max="3" width="2.421875" style="92" customWidth="1"/>
    <col min="4" max="4" width="37.57421875" style="92" customWidth="1"/>
    <col min="5" max="14" width="10.85156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2"/>
      <c r="J1" s="232"/>
      <c r="K1" s="232"/>
      <c r="L1" s="232"/>
      <c r="M1" s="232"/>
      <c r="N1" s="232"/>
      <c r="O1" s="232"/>
    </row>
    <row r="2" spans="2:16" s="595" customFormat="1" ht="21">
      <c r="B2" s="944" t="s">
        <v>647</v>
      </c>
      <c r="C2" s="945"/>
      <c r="D2" s="945"/>
      <c r="E2" s="945"/>
      <c r="F2" s="945"/>
      <c r="G2" s="945"/>
      <c r="H2" s="945"/>
      <c r="I2" s="945"/>
      <c r="J2" s="945"/>
      <c r="K2" s="945"/>
      <c r="L2" s="945"/>
      <c r="M2" s="946"/>
      <c r="N2" s="944"/>
      <c r="O2" s="945"/>
      <c r="P2" s="945"/>
    </row>
    <row r="3" spans="4:16" s="595" customFormat="1" ht="15" customHeight="1">
      <c r="D3" s="670"/>
      <c r="E3" s="670"/>
      <c r="F3" s="670"/>
      <c r="G3" s="670"/>
      <c r="H3" s="670"/>
      <c r="I3" s="670"/>
      <c r="J3" s="670"/>
      <c r="K3" s="670"/>
      <c r="L3" s="670"/>
      <c r="M3" s="670"/>
      <c r="N3" s="670"/>
      <c r="O3" s="670"/>
      <c r="P3" s="670"/>
    </row>
    <row r="4" spans="2:14" ht="15" customHeight="1">
      <c r="B4" s="214" t="str">
        <f>+'S-11'!B4</f>
        <v>ABC PRIVATE UNIVERSITY</v>
      </c>
      <c r="I4" s="232"/>
      <c r="J4" s="232"/>
      <c r="K4" s="232"/>
      <c r="L4" s="232"/>
      <c r="M4" s="232"/>
      <c r="N4" s="232"/>
    </row>
    <row r="5" spans="9:14" ht="15" customHeight="1">
      <c r="I5" s="232"/>
      <c r="J5" s="232"/>
      <c r="K5" s="232"/>
      <c r="L5" s="232"/>
      <c r="M5" s="232"/>
      <c r="N5" s="232"/>
    </row>
    <row r="6" spans="2:15" ht="12.75">
      <c r="B6" s="93"/>
      <c r="C6" s="40"/>
      <c r="D6" s="40"/>
      <c r="E6" s="40"/>
      <c r="F6" s="40"/>
      <c r="G6" s="40"/>
      <c r="H6" s="40"/>
      <c r="O6" s="197" t="str">
        <f>+'S-11'!N7</f>
        <v>AMOUNT IN RUPEES</v>
      </c>
    </row>
    <row r="7" spans="2:10" ht="13.5" thickBot="1">
      <c r="B7" s="93"/>
      <c r="C7" s="40"/>
      <c r="D7" s="40"/>
      <c r="E7" s="40"/>
      <c r="F7" s="40"/>
      <c r="G7" s="40"/>
      <c r="H7" s="40" t="str">
        <f>+'S-11'!H8</f>
        <v>CET CODE</v>
      </c>
      <c r="J7" s="444" t="str">
        <f>+'S-11'!J8</f>
        <v>ABCPU</v>
      </c>
    </row>
    <row r="8" spans="2:16" ht="15" customHeight="1" thickTop="1">
      <c r="B8" s="958"/>
      <c r="C8" s="959"/>
      <c r="D8" s="960"/>
      <c r="E8" s="949" t="s">
        <v>104</v>
      </c>
      <c r="F8" s="950"/>
      <c r="G8" s="950"/>
      <c r="H8" s="950"/>
      <c r="I8" s="950"/>
      <c r="J8" s="950"/>
      <c r="K8" s="950"/>
      <c r="L8" s="950"/>
      <c r="M8" s="950"/>
      <c r="N8" s="951"/>
      <c r="O8" s="969" t="s">
        <v>144</v>
      </c>
      <c r="P8" s="970"/>
    </row>
    <row r="9" spans="2:16" ht="15" customHeight="1">
      <c r="B9" s="961"/>
      <c r="C9" s="962"/>
      <c r="D9" s="963"/>
      <c r="E9" s="940" t="str">
        <f>+'S-11'!E10:F10</f>
        <v> B.TECH</v>
      </c>
      <c r="F9" s="941"/>
      <c r="G9" s="942" t="str">
        <f>+'S-11'!G10:H10</f>
        <v> M.TECH</v>
      </c>
      <c r="H9" s="943"/>
      <c r="I9" s="940" t="str">
        <f>+'S-11'!I10:J10</f>
        <v>MCA</v>
      </c>
      <c r="J9" s="941"/>
      <c r="K9" s="942" t="str">
        <f>+'S-11'!K10:L10</f>
        <v>MBA</v>
      </c>
      <c r="L9" s="943"/>
      <c r="M9" s="940" t="str">
        <f>+'S-11'!M10:N10</f>
        <v>OTHERS IF ANY</v>
      </c>
      <c r="N9" s="941"/>
      <c r="O9" s="971"/>
      <c r="P9" s="972"/>
    </row>
    <row r="10" spans="2:16" ht="56.25" customHeight="1" thickBot="1">
      <c r="B10" s="964"/>
      <c r="C10" s="965"/>
      <c r="D10" s="966"/>
      <c r="E10" s="97" t="str">
        <f>+'S-11'!E11</f>
        <v>FOR THE YEAR ENDED 31/03/2023</v>
      </c>
      <c r="F10" s="98" t="str">
        <f>+'S-11'!F11</f>
        <v>FOR THE YEAR ENDED 31/03/2022</v>
      </c>
      <c r="G10" s="99" t="str">
        <f aca="true" t="shared" si="0" ref="G10:P10">+E10</f>
        <v>FOR THE YEAR ENDED 31/03/2023</v>
      </c>
      <c r="H10" s="100" t="str">
        <f t="shared" si="0"/>
        <v>FOR THE YEAR ENDED 31/03/2022</v>
      </c>
      <c r="I10" s="97" t="str">
        <f t="shared" si="0"/>
        <v>FOR THE YEAR ENDED 31/03/2023</v>
      </c>
      <c r="J10" s="98" t="str">
        <f t="shared" si="0"/>
        <v>FOR THE YEAR ENDED 31/03/2022</v>
      </c>
      <c r="K10" s="233" t="str">
        <f t="shared" si="0"/>
        <v>FOR THE YEAR ENDED 31/03/2023</v>
      </c>
      <c r="L10" s="234" t="str">
        <f t="shared" si="0"/>
        <v>FOR THE YEAR ENDED 31/03/2022</v>
      </c>
      <c r="M10" s="101" t="str">
        <f t="shared" si="0"/>
        <v>FOR THE YEAR ENDED 31/03/2023</v>
      </c>
      <c r="N10" s="102" t="str">
        <f t="shared" si="0"/>
        <v>FOR THE YEAR ENDED 31/03/2022</v>
      </c>
      <c r="O10" s="97" t="str">
        <f t="shared" si="0"/>
        <v>FOR THE YEAR ENDED 31/03/2023</v>
      </c>
      <c r="P10" s="336" t="str">
        <f t="shared" si="0"/>
        <v>FOR THE YEAR ENDED 31/03/2022</v>
      </c>
    </row>
    <row r="11" spans="2:16" ht="13.5" thickTop="1">
      <c r="B11" s="114"/>
      <c r="C11" s="115"/>
      <c r="D11" s="236"/>
      <c r="E11" s="119"/>
      <c r="F11" s="118"/>
      <c r="G11" s="38"/>
      <c r="H11" s="39"/>
      <c r="I11" s="119"/>
      <c r="J11" s="118"/>
      <c r="K11" s="38"/>
      <c r="L11" s="39"/>
      <c r="M11" s="119"/>
      <c r="N11" s="118"/>
      <c r="O11" s="119"/>
      <c r="P11" s="37"/>
    </row>
    <row r="12" spans="2:16" ht="12.75">
      <c r="B12" s="114"/>
      <c r="C12" s="40" t="s">
        <v>6</v>
      </c>
      <c r="D12" s="40"/>
      <c r="E12" s="119">
        <v>2450000</v>
      </c>
      <c r="F12" s="118">
        <v>2300000</v>
      </c>
      <c r="G12" s="38">
        <v>150000</v>
      </c>
      <c r="H12" s="39">
        <v>125000</v>
      </c>
      <c r="I12" s="119">
        <v>75000</v>
      </c>
      <c r="J12" s="118">
        <v>25000</v>
      </c>
      <c r="K12" s="38">
        <v>50000</v>
      </c>
      <c r="L12" s="39">
        <v>37500</v>
      </c>
      <c r="M12" s="119">
        <v>45000</v>
      </c>
      <c r="N12" s="118">
        <v>37500</v>
      </c>
      <c r="O12" s="119">
        <f aca="true" t="shared" si="1" ref="O12:P15">+E12+G12+I12+K12+M12</f>
        <v>2770000</v>
      </c>
      <c r="P12" s="37">
        <f>+F12+H12+J12+L12+N12</f>
        <v>2525000</v>
      </c>
    </row>
    <row r="13" spans="2:16" ht="12.75">
      <c r="B13" s="114"/>
      <c r="C13" s="40" t="s">
        <v>92</v>
      </c>
      <c r="D13" s="40"/>
      <c r="E13" s="119"/>
      <c r="F13" s="118"/>
      <c r="G13" s="38"/>
      <c r="H13" s="39"/>
      <c r="I13" s="119"/>
      <c r="J13" s="118"/>
      <c r="K13" s="38"/>
      <c r="L13" s="39"/>
      <c r="M13" s="119"/>
      <c r="N13" s="118"/>
      <c r="O13" s="119">
        <f t="shared" si="1"/>
        <v>0</v>
      </c>
      <c r="P13" s="37">
        <f t="shared" si="1"/>
        <v>0</v>
      </c>
    </row>
    <row r="14" spans="2:16" ht="12.75">
      <c r="B14" s="114"/>
      <c r="C14" s="40" t="s">
        <v>7</v>
      </c>
      <c r="D14" s="40"/>
      <c r="E14" s="119"/>
      <c r="F14" s="118"/>
      <c r="G14" s="38"/>
      <c r="H14" s="39"/>
      <c r="I14" s="119"/>
      <c r="J14" s="118"/>
      <c r="K14" s="38"/>
      <c r="L14" s="39"/>
      <c r="M14" s="119"/>
      <c r="N14" s="118"/>
      <c r="O14" s="119">
        <f t="shared" si="1"/>
        <v>0</v>
      </c>
      <c r="P14" s="37">
        <f t="shared" si="1"/>
        <v>0</v>
      </c>
    </row>
    <row r="15" spans="2:16" ht="12.75">
      <c r="B15" s="114"/>
      <c r="C15" s="40" t="s">
        <v>112</v>
      </c>
      <c r="D15" s="40"/>
      <c r="E15" s="119"/>
      <c r="F15" s="118"/>
      <c r="G15" s="38"/>
      <c r="H15" s="39"/>
      <c r="I15" s="119"/>
      <c r="J15" s="118"/>
      <c r="K15" s="38"/>
      <c r="L15" s="39"/>
      <c r="M15" s="119"/>
      <c r="N15" s="118"/>
      <c r="O15" s="119">
        <f t="shared" si="1"/>
        <v>0</v>
      </c>
      <c r="P15" s="37">
        <f t="shared" si="1"/>
        <v>0</v>
      </c>
    </row>
    <row r="16" spans="2:16" ht="12.75">
      <c r="B16" s="114"/>
      <c r="C16" s="40"/>
      <c r="D16" s="40"/>
      <c r="E16" s="119"/>
      <c r="F16" s="118"/>
      <c r="G16" s="38"/>
      <c r="H16" s="39"/>
      <c r="I16" s="119"/>
      <c r="J16" s="118"/>
      <c r="K16" s="38"/>
      <c r="L16" s="39"/>
      <c r="M16" s="119"/>
      <c r="N16" s="118"/>
      <c r="O16" s="119"/>
      <c r="P16" s="37"/>
    </row>
    <row r="17" spans="2:16" ht="15.75" customHeight="1" thickBot="1">
      <c r="B17" s="956" t="s">
        <v>46</v>
      </c>
      <c r="C17" s="957"/>
      <c r="D17" s="957"/>
      <c r="E17" s="124">
        <f>SUM(E12:E16)</f>
        <v>2450000</v>
      </c>
      <c r="F17" s="131">
        <f aca="true" t="shared" si="2" ref="F17:P17">SUM(F12:F16)</f>
        <v>2300000</v>
      </c>
      <c r="G17" s="43">
        <f t="shared" si="2"/>
        <v>150000</v>
      </c>
      <c r="H17" s="44">
        <f t="shared" si="2"/>
        <v>125000</v>
      </c>
      <c r="I17" s="124">
        <f t="shared" si="2"/>
        <v>75000</v>
      </c>
      <c r="J17" s="131">
        <f t="shared" si="2"/>
        <v>25000</v>
      </c>
      <c r="K17" s="43">
        <f t="shared" si="2"/>
        <v>50000</v>
      </c>
      <c r="L17" s="44">
        <f t="shared" si="2"/>
        <v>37500</v>
      </c>
      <c r="M17" s="124">
        <f>SUM(M12:M16)</f>
        <v>45000</v>
      </c>
      <c r="N17" s="131">
        <f>SUM(N12:N16)</f>
        <v>37500</v>
      </c>
      <c r="O17" s="124">
        <f t="shared" si="2"/>
        <v>2770000</v>
      </c>
      <c r="P17" s="42">
        <f t="shared" si="2"/>
        <v>2525000</v>
      </c>
    </row>
    <row r="18" ht="13.5" thickTop="1">
      <c r="C18" s="141"/>
    </row>
    <row r="19" ht="12.75">
      <c r="C19" s="141"/>
    </row>
  </sheetData>
  <sheetProtection/>
  <mergeCells count="11">
    <mergeCell ref="E9:F9"/>
    <mergeCell ref="G9:H9"/>
    <mergeCell ref="I9:J9"/>
    <mergeCell ref="K9:L9"/>
    <mergeCell ref="B2:M2"/>
    <mergeCell ref="N2:P2"/>
    <mergeCell ref="B17:D17"/>
    <mergeCell ref="M9:N9"/>
    <mergeCell ref="O8:P9"/>
    <mergeCell ref="B8:D10"/>
    <mergeCell ref="E8:N8"/>
  </mergeCells>
  <printOptions gridLines="1"/>
  <pageMargins left="0.17" right="0.17" top="0.28" bottom="0.27" header="0.23" footer="0.16"/>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rgb="FF0070C0"/>
  </sheetPr>
  <dimension ref="B1:M147"/>
  <sheetViews>
    <sheetView zoomScalePageLayoutView="0" workbookViewId="0" topLeftCell="A19">
      <selection activeCell="I5" sqref="I5:J5"/>
    </sheetView>
  </sheetViews>
  <sheetFormatPr defaultColWidth="9.140625" defaultRowHeight="15"/>
  <cols>
    <col min="1" max="1" width="7.421875" style="19" customWidth="1"/>
    <col min="2" max="2" width="43.8515625" style="19" customWidth="1"/>
    <col min="3" max="3" width="6.28125" style="19" bestFit="1" customWidth="1"/>
    <col min="4" max="4" width="17.421875" style="19" customWidth="1"/>
    <col min="5" max="5" width="11.140625" style="19" customWidth="1"/>
    <col min="6" max="6" width="11.421875" style="19" customWidth="1"/>
    <col min="7" max="7" width="10.28125" style="19" bestFit="1" customWidth="1"/>
    <col min="8" max="8" width="12.8515625" style="19" bestFit="1" customWidth="1"/>
    <col min="9" max="9" width="17.421875" style="19" customWidth="1"/>
    <col min="10" max="10" width="18.28125" style="19" customWidth="1"/>
    <col min="11" max="11" width="2.421875" style="19" customWidth="1"/>
    <col min="12" max="16384" width="9.140625" style="19" customWidth="1"/>
  </cols>
  <sheetData>
    <row r="1" spans="2:10" ht="13.5">
      <c r="B1" s="15"/>
      <c r="C1" s="15"/>
      <c r="D1" s="15"/>
      <c r="E1" s="15"/>
      <c r="F1" s="15"/>
      <c r="G1" s="15"/>
      <c r="H1" s="15"/>
      <c r="I1" s="15"/>
      <c r="J1" s="15"/>
    </row>
    <row r="2" spans="2:13" ht="21">
      <c r="B2" s="944" t="s">
        <v>674</v>
      </c>
      <c r="C2" s="945"/>
      <c r="D2" s="945"/>
      <c r="E2" s="945"/>
      <c r="F2" s="945"/>
      <c r="G2" s="945"/>
      <c r="H2" s="945"/>
      <c r="I2" s="945"/>
      <c r="J2" s="945"/>
      <c r="K2" s="945"/>
      <c r="L2" s="945"/>
      <c r="M2" s="946"/>
    </row>
    <row r="3" spans="2:10" ht="13.5">
      <c r="B3" s="15"/>
      <c r="C3" s="15"/>
      <c r="D3" s="15"/>
      <c r="E3" s="15"/>
      <c r="F3" s="15"/>
      <c r="G3" s="15"/>
      <c r="H3" s="15"/>
      <c r="I3" s="15"/>
      <c r="J3" s="15"/>
    </row>
    <row r="4" spans="2:10" ht="17.25">
      <c r="B4" s="575" t="str">
        <f>+'S-12'!B4</f>
        <v>ABC PRIVATE UNIVERSITY</v>
      </c>
      <c r="C4" s="16"/>
      <c r="D4" s="16"/>
      <c r="E4" s="16"/>
      <c r="F4" s="16"/>
      <c r="G4" s="16"/>
      <c r="H4" s="16"/>
      <c r="I4" s="986"/>
      <c r="J4" s="986"/>
    </row>
    <row r="5" spans="2:10" ht="17.25">
      <c r="B5" s="575" t="str">
        <f>+'S-6'!D8</f>
        <v> B.TECH</v>
      </c>
      <c r="I5" s="987" t="str">
        <f>+'S-12'!O6</f>
        <v>AMOUNT IN RUPEES</v>
      </c>
      <c r="J5" s="987"/>
    </row>
    <row r="6" ht="12.75">
      <c r="B6" s="576"/>
    </row>
    <row r="7" spans="2:9" ht="13.5" thickBot="1">
      <c r="B7" s="576"/>
      <c r="G7" s="577" t="str">
        <f>+'S-12'!H7</f>
        <v>CET CODE</v>
      </c>
      <c r="I7" s="455" t="str">
        <f>+'S-12'!J7</f>
        <v>ABCPU</v>
      </c>
    </row>
    <row r="8" spans="2:10" ht="15.75" customHeight="1" thickTop="1">
      <c r="B8" s="980" t="s">
        <v>95</v>
      </c>
      <c r="C8" s="978" t="s">
        <v>139</v>
      </c>
      <c r="D8" s="975" t="s">
        <v>675</v>
      </c>
      <c r="E8" s="983" t="s">
        <v>94</v>
      </c>
      <c r="F8" s="983"/>
      <c r="G8" s="991" t="s">
        <v>96</v>
      </c>
      <c r="H8" s="991" t="s">
        <v>97</v>
      </c>
      <c r="I8" s="978" t="s">
        <v>138</v>
      </c>
      <c r="J8" s="988" t="s">
        <v>678</v>
      </c>
    </row>
    <row r="9" spans="2:10" ht="15" customHeight="1">
      <c r="B9" s="981"/>
      <c r="C9" s="979"/>
      <c r="D9" s="976"/>
      <c r="E9" s="973" t="s">
        <v>676</v>
      </c>
      <c r="F9" s="984" t="s">
        <v>677</v>
      </c>
      <c r="G9" s="992"/>
      <c r="H9" s="992"/>
      <c r="I9" s="979"/>
      <c r="J9" s="989"/>
    </row>
    <row r="10" spans="2:10" ht="25.5" customHeight="1">
      <c r="B10" s="982"/>
      <c r="C10" s="974"/>
      <c r="D10" s="977"/>
      <c r="E10" s="974"/>
      <c r="F10" s="985"/>
      <c r="G10" s="993"/>
      <c r="H10" s="993"/>
      <c r="I10" s="974"/>
      <c r="J10" s="990"/>
    </row>
    <row r="11" spans="2:10" ht="12.75">
      <c r="B11" s="578"/>
      <c r="C11" s="579"/>
      <c r="D11" s="579"/>
      <c r="E11" s="579"/>
      <c r="F11" s="579"/>
      <c r="G11" s="579"/>
      <c r="H11" s="579"/>
      <c r="I11" s="579"/>
      <c r="J11" s="580"/>
    </row>
    <row r="12" spans="2:10" ht="15.75">
      <c r="B12" s="567" t="s">
        <v>237</v>
      </c>
      <c r="C12" s="570">
        <v>0</v>
      </c>
      <c r="D12" s="573"/>
      <c r="E12" s="573"/>
      <c r="F12" s="573"/>
      <c r="G12" s="573"/>
      <c r="H12" s="573">
        <f aca="true" t="shared" si="0" ref="H12:H22">+D12+E12+F12-G12</f>
        <v>0</v>
      </c>
      <c r="I12" s="573">
        <f aca="true" t="shared" si="1" ref="I12:I22">+(D12+E12-G12)*C12+(F12)*C12/2</f>
        <v>0</v>
      </c>
      <c r="J12" s="574">
        <f aca="true" t="shared" si="2" ref="J12:J22">+H12-I12</f>
        <v>0</v>
      </c>
    </row>
    <row r="13" spans="2:10" ht="15.75">
      <c r="B13" s="567" t="s">
        <v>238</v>
      </c>
      <c r="C13" s="568">
        <v>0.05</v>
      </c>
      <c r="D13" s="573"/>
      <c r="E13" s="573"/>
      <c r="F13" s="573"/>
      <c r="G13" s="573"/>
      <c r="H13" s="573">
        <f t="shared" si="0"/>
        <v>0</v>
      </c>
      <c r="I13" s="573">
        <f t="shared" si="1"/>
        <v>0</v>
      </c>
      <c r="J13" s="574">
        <f t="shared" si="2"/>
        <v>0</v>
      </c>
    </row>
    <row r="14" spans="2:10" ht="15.75">
      <c r="B14" s="567" t="s">
        <v>239</v>
      </c>
      <c r="C14" s="568">
        <v>0.1</v>
      </c>
      <c r="D14" s="573">
        <v>85347500</v>
      </c>
      <c r="E14" s="573">
        <v>950000</v>
      </c>
      <c r="F14" s="573">
        <v>150000</v>
      </c>
      <c r="G14" s="573">
        <v>250000</v>
      </c>
      <c r="H14" s="573">
        <f t="shared" si="0"/>
        <v>86197500</v>
      </c>
      <c r="I14" s="573">
        <f t="shared" si="1"/>
        <v>8612250</v>
      </c>
      <c r="J14" s="574">
        <f t="shared" si="2"/>
        <v>77585250</v>
      </c>
    </row>
    <row r="15" spans="2:10" ht="15.75">
      <c r="B15" s="567" t="s">
        <v>240</v>
      </c>
      <c r="C15" s="568">
        <v>0.1</v>
      </c>
      <c r="D15" s="573"/>
      <c r="E15" s="573"/>
      <c r="F15" s="573"/>
      <c r="G15" s="573"/>
      <c r="H15" s="573">
        <f>+D15+E15+F15-G15</f>
        <v>0</v>
      </c>
      <c r="I15" s="573">
        <f>+(D15+E15-G15)*C15+(F15)*C15/2</f>
        <v>0</v>
      </c>
      <c r="J15" s="574">
        <f>+H15-I15</f>
        <v>0</v>
      </c>
    </row>
    <row r="16" spans="2:10" ht="15.75">
      <c r="B16" s="567" t="s">
        <v>287</v>
      </c>
      <c r="C16" s="568">
        <v>0.15</v>
      </c>
      <c r="D16" s="573"/>
      <c r="E16" s="573"/>
      <c r="F16" s="573"/>
      <c r="G16" s="78">
        <v>0</v>
      </c>
      <c r="H16" s="573">
        <f t="shared" si="0"/>
        <v>0</v>
      </c>
      <c r="I16" s="573">
        <f t="shared" si="1"/>
        <v>0</v>
      </c>
      <c r="J16" s="574">
        <f t="shared" si="2"/>
        <v>0</v>
      </c>
    </row>
    <row r="17" spans="2:10" ht="15.75">
      <c r="B17" s="567" t="s">
        <v>522</v>
      </c>
      <c r="C17" s="568">
        <v>0.4</v>
      </c>
      <c r="D17" s="573">
        <v>0</v>
      </c>
      <c r="E17" s="573">
        <v>0</v>
      </c>
      <c r="F17" s="573">
        <v>0</v>
      </c>
      <c r="G17" s="573">
        <v>0</v>
      </c>
      <c r="H17" s="573">
        <f t="shared" si="0"/>
        <v>0</v>
      </c>
      <c r="I17" s="573">
        <f t="shared" si="1"/>
        <v>0</v>
      </c>
      <c r="J17" s="574">
        <f t="shared" si="2"/>
        <v>0</v>
      </c>
    </row>
    <row r="18" spans="2:10" ht="15.75">
      <c r="B18" s="567"/>
      <c r="C18" s="568"/>
      <c r="D18" s="573"/>
      <c r="E18" s="573"/>
      <c r="F18" s="573"/>
      <c r="G18" s="573"/>
      <c r="H18" s="573"/>
      <c r="I18" s="573"/>
      <c r="J18" s="574"/>
    </row>
    <row r="19" spans="2:10" ht="17.25">
      <c r="B19" s="571" t="s">
        <v>404</v>
      </c>
      <c r="C19" s="581"/>
      <c r="D19" s="573"/>
      <c r="E19" s="573"/>
      <c r="F19" s="573"/>
      <c r="G19" s="573"/>
      <c r="H19" s="573"/>
      <c r="I19" s="573"/>
      <c r="J19" s="574"/>
    </row>
    <row r="20" spans="2:10" ht="17.25">
      <c r="B20" s="571" t="s">
        <v>405</v>
      </c>
      <c r="C20" s="581"/>
      <c r="D20" s="573"/>
      <c r="E20" s="573"/>
      <c r="F20" s="573"/>
      <c r="G20" s="573"/>
      <c r="H20" s="573"/>
      <c r="I20" s="573"/>
      <c r="J20" s="574"/>
    </row>
    <row r="21" spans="2:10" ht="17.25">
      <c r="B21" s="571" t="s">
        <v>406</v>
      </c>
      <c r="C21" s="581"/>
      <c r="D21" s="573"/>
      <c r="E21" s="573"/>
      <c r="F21" s="573"/>
      <c r="G21" s="573"/>
      <c r="H21" s="573"/>
      <c r="I21" s="573"/>
      <c r="J21" s="574"/>
    </row>
    <row r="22" spans="2:10" ht="15.75">
      <c r="B22" s="567" t="s">
        <v>409</v>
      </c>
      <c r="C22" s="581"/>
      <c r="D22" s="573">
        <v>0</v>
      </c>
      <c r="E22" s="573">
        <v>0</v>
      </c>
      <c r="F22" s="573">
        <v>0</v>
      </c>
      <c r="G22" s="573">
        <v>0</v>
      </c>
      <c r="H22" s="573">
        <f t="shared" si="0"/>
        <v>0</v>
      </c>
      <c r="I22" s="573">
        <f t="shared" si="1"/>
        <v>0</v>
      </c>
      <c r="J22" s="574">
        <f t="shared" si="2"/>
        <v>0</v>
      </c>
    </row>
    <row r="23" spans="2:10" ht="15.75">
      <c r="B23" s="569"/>
      <c r="C23" s="581"/>
      <c r="D23" s="573"/>
      <c r="E23" s="573"/>
      <c r="F23" s="573"/>
      <c r="G23" s="573"/>
      <c r="H23" s="573"/>
      <c r="I23" s="573"/>
      <c r="J23" s="574"/>
    </row>
    <row r="24" spans="2:10" ht="13.5">
      <c r="B24" s="572" t="s">
        <v>408</v>
      </c>
      <c r="C24" s="579"/>
      <c r="D24" s="573"/>
      <c r="E24" s="573"/>
      <c r="F24" s="573"/>
      <c r="G24" s="573"/>
      <c r="H24" s="573"/>
      <c r="I24" s="573"/>
      <c r="J24" s="574"/>
    </row>
    <row r="25" spans="2:10" ht="13.5" thickBot="1">
      <c r="B25" s="262"/>
      <c r="C25" s="582"/>
      <c r="D25" s="583">
        <f>+SUM(D12:D22)</f>
        <v>85347500</v>
      </c>
      <c r="E25" s="583">
        <f>+SUM(E12:E22)</f>
        <v>950000</v>
      </c>
      <c r="F25" s="583">
        <f>+SUM(F12:F22)</f>
        <v>150000</v>
      </c>
      <c r="G25" s="583">
        <f>+SUM(G12:G22)</f>
        <v>250000</v>
      </c>
      <c r="H25" s="583">
        <f>+SUM(H12:H24)</f>
        <v>86197500</v>
      </c>
      <c r="I25" s="583">
        <f>SUM(I12:I24)</f>
        <v>8612250</v>
      </c>
      <c r="J25" s="584">
        <f>SUM(J12:J24)</f>
        <v>77585250</v>
      </c>
    </row>
    <row r="26" spans="2:10" ht="14.25" thickBot="1" thickTop="1">
      <c r="B26" s="433" t="s">
        <v>679</v>
      </c>
      <c r="C26" s="585"/>
      <c r="D26" s="557">
        <v>100000000</v>
      </c>
      <c r="E26" s="557">
        <v>500000</v>
      </c>
      <c r="F26" s="557">
        <v>100000</v>
      </c>
      <c r="G26" s="557">
        <v>200000</v>
      </c>
      <c r="H26" s="557">
        <f>+D26+E26+F26-G26</f>
        <v>100400000</v>
      </c>
      <c r="I26" s="557">
        <v>15052500</v>
      </c>
      <c r="J26" s="586">
        <f>+H26-I26</f>
        <v>85347500</v>
      </c>
    </row>
    <row r="27" spans="2:10" ht="6.75" customHeight="1" thickBot="1" thickTop="1">
      <c r="B27" s="587"/>
      <c r="C27" s="585"/>
      <c r="D27" s="588"/>
      <c r="E27" s="585"/>
      <c r="F27" s="585"/>
      <c r="G27" s="585"/>
      <c r="H27" s="585"/>
      <c r="I27" s="588"/>
      <c r="J27" s="589"/>
    </row>
    <row r="28" ht="13.5" thickTop="1"/>
    <row r="29" spans="2:10" ht="17.25">
      <c r="B29" s="575" t="str">
        <f>+'S-6'!D19</f>
        <v> M.TECH</v>
      </c>
      <c r="C29" s="16"/>
      <c r="D29" s="16"/>
      <c r="E29" s="16"/>
      <c r="F29" s="16"/>
      <c r="G29" s="16"/>
      <c r="H29" s="16"/>
      <c r="I29" s="986"/>
      <c r="J29" s="986"/>
    </row>
    <row r="30" spans="2:10" ht="12.75">
      <c r="B30" s="14"/>
      <c r="I30" s="987" t="str">
        <f>+I5</f>
        <v>AMOUNT IN RUPEES</v>
      </c>
      <c r="J30" s="987"/>
    </row>
    <row r="31" ht="12.75">
      <c r="B31" s="14"/>
    </row>
    <row r="32" spans="2:9" ht="13.5" thickBot="1">
      <c r="B32" s="576"/>
      <c r="G32" s="577" t="str">
        <f>+G7</f>
        <v>CET CODE</v>
      </c>
      <c r="I32" s="455" t="str">
        <f>+I7</f>
        <v>ABCPU</v>
      </c>
    </row>
    <row r="33" spans="2:10" ht="13.5" thickTop="1">
      <c r="B33" s="980" t="s">
        <v>95</v>
      </c>
      <c r="C33" s="978" t="s">
        <v>139</v>
      </c>
      <c r="D33" s="975" t="str">
        <f>+D8</f>
        <v>Written down value as on 01/04/2022</v>
      </c>
      <c r="E33" s="983" t="s">
        <v>94</v>
      </c>
      <c r="F33" s="983"/>
      <c r="G33" s="991" t="s">
        <v>96</v>
      </c>
      <c r="H33" s="991" t="s">
        <v>97</v>
      </c>
      <c r="I33" s="978" t="s">
        <v>138</v>
      </c>
      <c r="J33" s="988" t="str">
        <f>+J8</f>
        <v>Written down value as on 31/03/2023</v>
      </c>
    </row>
    <row r="34" spans="2:10" ht="12.75">
      <c r="B34" s="981"/>
      <c r="C34" s="979"/>
      <c r="D34" s="976"/>
      <c r="E34" s="973" t="str">
        <f>+E9</f>
        <v>Before 30/09/2022</v>
      </c>
      <c r="F34" s="984" t="str">
        <f>+F9</f>
        <v>After 30/09/2022</v>
      </c>
      <c r="G34" s="992"/>
      <c r="H34" s="992"/>
      <c r="I34" s="979"/>
      <c r="J34" s="989"/>
    </row>
    <row r="35" spans="2:10" ht="12.75">
      <c r="B35" s="982"/>
      <c r="C35" s="974"/>
      <c r="D35" s="977"/>
      <c r="E35" s="974"/>
      <c r="F35" s="985"/>
      <c r="G35" s="993"/>
      <c r="H35" s="993"/>
      <c r="I35" s="974"/>
      <c r="J35" s="990"/>
    </row>
    <row r="36" spans="2:10" ht="12.75">
      <c r="B36" s="578"/>
      <c r="C36" s="579"/>
      <c r="D36" s="579"/>
      <c r="E36" s="579"/>
      <c r="F36" s="579"/>
      <c r="G36" s="579"/>
      <c r="H36" s="579"/>
      <c r="I36" s="579"/>
      <c r="J36" s="580"/>
    </row>
    <row r="37" spans="2:10" ht="15.75">
      <c r="B37" s="567" t="s">
        <v>237</v>
      </c>
      <c r="C37" s="570">
        <v>0</v>
      </c>
      <c r="D37" s="573"/>
      <c r="E37" s="573"/>
      <c r="F37" s="573"/>
      <c r="G37" s="573"/>
      <c r="H37" s="573">
        <f aca="true" t="shared" si="3" ref="H37:H42">+D37+E37+F37-G37</f>
        <v>0</v>
      </c>
      <c r="I37" s="573">
        <f aca="true" t="shared" si="4" ref="I37:I42">+(D37+E37-G37)*C37+(F37)*C37/2</f>
        <v>0</v>
      </c>
      <c r="J37" s="574">
        <f aca="true" t="shared" si="5" ref="J37:J42">+H37-I37</f>
        <v>0</v>
      </c>
    </row>
    <row r="38" spans="2:10" ht="15.75">
      <c r="B38" s="567" t="s">
        <v>238</v>
      </c>
      <c r="C38" s="568">
        <v>0.05</v>
      </c>
      <c r="D38" s="573"/>
      <c r="E38" s="573"/>
      <c r="F38" s="573"/>
      <c r="G38" s="573"/>
      <c r="H38" s="573">
        <f t="shared" si="3"/>
        <v>0</v>
      </c>
      <c r="I38" s="573">
        <f t="shared" si="4"/>
        <v>0</v>
      </c>
      <c r="J38" s="574">
        <f t="shared" si="5"/>
        <v>0</v>
      </c>
    </row>
    <row r="39" spans="2:10" ht="15.75">
      <c r="B39" s="567" t="s">
        <v>239</v>
      </c>
      <c r="C39" s="568">
        <v>0.1</v>
      </c>
      <c r="D39" s="573">
        <v>10744800</v>
      </c>
      <c r="E39" s="573">
        <v>950000</v>
      </c>
      <c r="F39" s="573">
        <v>150000</v>
      </c>
      <c r="G39" s="573">
        <v>250000</v>
      </c>
      <c r="H39" s="573">
        <f t="shared" si="3"/>
        <v>11594800</v>
      </c>
      <c r="I39" s="573">
        <f>+(D39+E39-G39)*C39+(F39)*C39/2</f>
        <v>1151980</v>
      </c>
      <c r="J39" s="574">
        <f>+H39-I39</f>
        <v>10442820</v>
      </c>
    </row>
    <row r="40" spans="2:10" ht="15.75">
      <c r="B40" s="567" t="s">
        <v>240</v>
      </c>
      <c r="C40" s="568">
        <v>0.1</v>
      </c>
      <c r="D40" s="573"/>
      <c r="E40" s="573"/>
      <c r="F40" s="573"/>
      <c r="G40" s="573"/>
      <c r="H40" s="573"/>
      <c r="I40" s="573"/>
      <c r="J40" s="574"/>
    </row>
    <row r="41" spans="2:10" ht="15.75">
      <c r="B41" s="567" t="s">
        <v>287</v>
      </c>
      <c r="C41" s="568">
        <v>0.15</v>
      </c>
      <c r="D41" s="573"/>
      <c r="E41" s="573"/>
      <c r="F41" s="573"/>
      <c r="G41" s="573"/>
      <c r="H41" s="573">
        <f t="shared" si="3"/>
        <v>0</v>
      </c>
      <c r="I41" s="573">
        <f t="shared" si="4"/>
        <v>0</v>
      </c>
      <c r="J41" s="574">
        <f t="shared" si="5"/>
        <v>0</v>
      </c>
    </row>
    <row r="42" spans="2:10" ht="15.75">
      <c r="B42" s="567" t="s">
        <v>522</v>
      </c>
      <c r="C42" s="568">
        <v>0.4</v>
      </c>
      <c r="D42" s="573">
        <v>0</v>
      </c>
      <c r="E42" s="573">
        <v>0</v>
      </c>
      <c r="F42" s="573">
        <v>0</v>
      </c>
      <c r="G42" s="573">
        <v>0</v>
      </c>
      <c r="H42" s="573">
        <f t="shared" si="3"/>
        <v>0</v>
      </c>
      <c r="I42" s="573">
        <f t="shared" si="4"/>
        <v>0</v>
      </c>
      <c r="J42" s="574">
        <f t="shared" si="5"/>
        <v>0</v>
      </c>
    </row>
    <row r="43" spans="2:10" ht="12.75">
      <c r="B43" s="17" t="s">
        <v>404</v>
      </c>
      <c r="C43" s="581"/>
      <c r="D43" s="573"/>
      <c r="E43" s="573"/>
      <c r="F43" s="573"/>
      <c r="G43" s="573"/>
      <c r="H43" s="573"/>
      <c r="I43" s="573"/>
      <c r="J43" s="574"/>
    </row>
    <row r="44" spans="2:10" ht="12.75">
      <c r="B44" s="17" t="s">
        <v>405</v>
      </c>
      <c r="C44" s="581"/>
      <c r="D44" s="573"/>
      <c r="E44" s="573"/>
      <c r="F44" s="573"/>
      <c r="G44" s="573"/>
      <c r="H44" s="573"/>
      <c r="I44" s="573"/>
      <c r="J44" s="574"/>
    </row>
    <row r="45" spans="2:10" ht="12.75">
      <c r="B45" s="17" t="s">
        <v>406</v>
      </c>
      <c r="C45" s="581"/>
      <c r="D45" s="573"/>
      <c r="E45" s="573"/>
      <c r="F45" s="573"/>
      <c r="G45" s="573"/>
      <c r="H45" s="573"/>
      <c r="I45" s="573"/>
      <c r="J45" s="574"/>
    </row>
    <row r="46" spans="2:10" ht="12.75">
      <c r="B46" s="17" t="s">
        <v>409</v>
      </c>
      <c r="C46" s="581" t="s">
        <v>389</v>
      </c>
      <c r="D46" s="573">
        <v>0</v>
      </c>
      <c r="E46" s="573">
        <v>0</v>
      </c>
      <c r="F46" s="573">
        <v>0</v>
      </c>
      <c r="G46" s="573">
        <v>0</v>
      </c>
      <c r="H46" s="573">
        <f>+D46+E46+F46-G46</f>
        <v>0</v>
      </c>
      <c r="I46" s="573">
        <v>0</v>
      </c>
      <c r="J46" s="574">
        <f>+H46-I46</f>
        <v>0</v>
      </c>
    </row>
    <row r="47" spans="2:10" ht="13.5">
      <c r="B47" s="572" t="s">
        <v>408</v>
      </c>
      <c r="C47" s="579"/>
      <c r="D47" s="573"/>
      <c r="E47" s="573"/>
      <c r="F47" s="573"/>
      <c r="G47" s="573"/>
      <c r="H47" s="573"/>
      <c r="I47" s="573"/>
      <c r="J47" s="574"/>
    </row>
    <row r="48" spans="2:10" ht="13.5" thickBot="1">
      <c r="B48" s="262"/>
      <c r="C48" s="582"/>
      <c r="D48" s="583">
        <f>+SUM(D37:D46)</f>
        <v>10744800</v>
      </c>
      <c r="E48" s="583">
        <f>+SUM(E37:E46)</f>
        <v>950000</v>
      </c>
      <c r="F48" s="583">
        <f>+SUM(F37:F46)</f>
        <v>150000</v>
      </c>
      <c r="G48" s="583">
        <f>+SUM(G37:G46)</f>
        <v>250000</v>
      </c>
      <c r="H48" s="583">
        <f>+SUM(H37:H47)</f>
        <v>11594800</v>
      </c>
      <c r="I48" s="583">
        <f>SUM(I37:I47)</f>
        <v>1151980</v>
      </c>
      <c r="J48" s="584">
        <f>SUM(J37:J47)</f>
        <v>10442820</v>
      </c>
    </row>
    <row r="49" spans="2:10" ht="14.25" thickBot="1" thickTop="1">
      <c r="B49" s="262" t="str">
        <f>B26</f>
        <v>PREVIOUS YEAR 2021-2022</v>
      </c>
      <c r="C49" s="585"/>
      <c r="D49" s="557">
        <v>12000000</v>
      </c>
      <c r="E49" s="557">
        <v>50000</v>
      </c>
      <c r="F49" s="557">
        <v>100000</v>
      </c>
      <c r="G49" s="557">
        <v>200000</v>
      </c>
      <c r="H49" s="557">
        <f>+D49+E49+F49-G49</f>
        <v>11950000</v>
      </c>
      <c r="I49" s="557">
        <v>1205200</v>
      </c>
      <c r="J49" s="586">
        <f>+H49-I49</f>
        <v>10744800</v>
      </c>
    </row>
    <row r="50" spans="2:10" ht="9" customHeight="1" thickBot="1" thickTop="1">
      <c r="B50" s="587"/>
      <c r="C50" s="585"/>
      <c r="D50" s="588"/>
      <c r="E50" s="585"/>
      <c r="F50" s="585"/>
      <c r="G50" s="585"/>
      <c r="H50" s="585"/>
      <c r="I50" s="588"/>
      <c r="J50" s="589"/>
    </row>
    <row r="51" ht="13.5" thickTop="1"/>
    <row r="52" spans="2:10" ht="17.25">
      <c r="B52" s="575" t="str">
        <f>+'S-6'!D30</f>
        <v>MCA</v>
      </c>
      <c r="C52" s="16"/>
      <c r="D52" s="16"/>
      <c r="E52" s="16"/>
      <c r="F52" s="16"/>
      <c r="G52" s="16"/>
      <c r="H52" s="16"/>
      <c r="I52" s="986"/>
      <c r="J52" s="986"/>
    </row>
    <row r="53" spans="2:10" ht="12.75">
      <c r="B53" s="14"/>
      <c r="I53" s="987" t="str">
        <f>+I30</f>
        <v>AMOUNT IN RUPEES</v>
      </c>
      <c r="J53" s="987"/>
    </row>
    <row r="54" ht="12.75">
      <c r="B54" s="576"/>
    </row>
    <row r="55" ht="12.75">
      <c r="B55" s="14"/>
    </row>
    <row r="56" spans="2:9" ht="13.5" thickBot="1">
      <c r="B56" s="576"/>
      <c r="G56" s="577" t="str">
        <f>+G32</f>
        <v>CET CODE</v>
      </c>
      <c r="I56" s="455" t="str">
        <f>+I32</f>
        <v>ABCPU</v>
      </c>
    </row>
    <row r="57" spans="2:10" ht="13.5" thickTop="1">
      <c r="B57" s="980" t="s">
        <v>95</v>
      </c>
      <c r="C57" s="978" t="s">
        <v>139</v>
      </c>
      <c r="D57" s="975" t="str">
        <f>+D33</f>
        <v>Written down value as on 01/04/2022</v>
      </c>
      <c r="E57" s="983" t="s">
        <v>94</v>
      </c>
      <c r="F57" s="983"/>
      <c r="G57" s="991" t="s">
        <v>96</v>
      </c>
      <c r="H57" s="991" t="s">
        <v>97</v>
      </c>
      <c r="I57" s="978" t="s">
        <v>138</v>
      </c>
      <c r="J57" s="988" t="str">
        <f>+J33</f>
        <v>Written down value as on 31/03/2023</v>
      </c>
    </row>
    <row r="58" spans="2:10" ht="12.75">
      <c r="B58" s="981"/>
      <c r="C58" s="979"/>
      <c r="D58" s="976"/>
      <c r="E58" s="973" t="str">
        <f>+E34</f>
        <v>Before 30/09/2022</v>
      </c>
      <c r="F58" s="984" t="str">
        <f>+F34</f>
        <v>After 30/09/2022</v>
      </c>
      <c r="G58" s="992"/>
      <c r="H58" s="992"/>
      <c r="I58" s="979"/>
      <c r="J58" s="989"/>
    </row>
    <row r="59" spans="2:10" ht="12.75">
      <c r="B59" s="982"/>
      <c r="C59" s="974"/>
      <c r="D59" s="977"/>
      <c r="E59" s="974"/>
      <c r="F59" s="985"/>
      <c r="G59" s="993"/>
      <c r="H59" s="993"/>
      <c r="I59" s="974"/>
      <c r="J59" s="990"/>
    </row>
    <row r="60" spans="2:10" ht="12.75">
      <c r="B60" s="578"/>
      <c r="C60" s="579"/>
      <c r="D60" s="579"/>
      <c r="E60" s="579"/>
      <c r="F60" s="579"/>
      <c r="G60" s="579"/>
      <c r="H60" s="579"/>
      <c r="I60" s="579"/>
      <c r="J60" s="580"/>
    </row>
    <row r="61" spans="2:10" ht="15.75">
      <c r="B61" s="567" t="s">
        <v>237</v>
      </c>
      <c r="C61" s="570">
        <v>0</v>
      </c>
      <c r="D61" s="573"/>
      <c r="E61" s="573"/>
      <c r="F61" s="573"/>
      <c r="G61" s="573"/>
      <c r="H61" s="573">
        <f aca="true" t="shared" si="6" ref="H61:H66">+D61+E61+F61-G61</f>
        <v>0</v>
      </c>
      <c r="I61" s="573">
        <f aca="true" t="shared" si="7" ref="I61:I66">+(D61+E61-G61)*C61+(F61)*C61/2</f>
        <v>0</v>
      </c>
      <c r="J61" s="574">
        <f aca="true" t="shared" si="8" ref="J61:J66">+H61-I61</f>
        <v>0</v>
      </c>
    </row>
    <row r="62" spans="2:10" ht="15.75">
      <c r="B62" s="567" t="s">
        <v>238</v>
      </c>
      <c r="C62" s="568">
        <v>0.05</v>
      </c>
      <c r="D62" s="573"/>
      <c r="E62" s="573"/>
      <c r="F62" s="573"/>
      <c r="G62" s="573"/>
      <c r="H62" s="573">
        <f t="shared" si="6"/>
        <v>0</v>
      </c>
      <c r="I62" s="573">
        <f t="shared" si="7"/>
        <v>0</v>
      </c>
      <c r="J62" s="574">
        <f t="shared" si="8"/>
        <v>0</v>
      </c>
    </row>
    <row r="63" spans="2:10" ht="15.75">
      <c r="B63" s="567" t="s">
        <v>239</v>
      </c>
      <c r="C63" s="568">
        <v>0.1</v>
      </c>
      <c r="D63" s="573">
        <v>1249475</v>
      </c>
      <c r="E63" s="573"/>
      <c r="F63" s="573"/>
      <c r="G63" s="573"/>
      <c r="H63" s="573">
        <f>+D63+E63+F63-G63</f>
        <v>1249475</v>
      </c>
      <c r="I63" s="573">
        <f>+(D63+E63-G63)*C63+(F63)*C63/2</f>
        <v>124947.5</v>
      </c>
      <c r="J63" s="574">
        <f>+H63-I63</f>
        <v>1124527.5</v>
      </c>
    </row>
    <row r="64" spans="2:10" ht="15.75">
      <c r="B64" s="567" t="s">
        <v>240</v>
      </c>
      <c r="C64" s="568">
        <v>0.1</v>
      </c>
      <c r="D64" s="573"/>
      <c r="E64" s="573"/>
      <c r="F64" s="573"/>
      <c r="G64" s="573"/>
      <c r="H64" s="573"/>
      <c r="I64" s="573"/>
      <c r="J64" s="574"/>
    </row>
    <row r="65" spans="2:10" ht="15.75">
      <c r="B65" s="567" t="s">
        <v>287</v>
      </c>
      <c r="C65" s="568">
        <v>0.15</v>
      </c>
      <c r="D65" s="573"/>
      <c r="E65" s="573"/>
      <c r="F65" s="573"/>
      <c r="G65" s="573"/>
      <c r="H65" s="573">
        <f t="shared" si="6"/>
        <v>0</v>
      </c>
      <c r="I65" s="573">
        <f t="shared" si="7"/>
        <v>0</v>
      </c>
      <c r="J65" s="574">
        <f t="shared" si="8"/>
        <v>0</v>
      </c>
    </row>
    <row r="66" spans="2:10" ht="15.75">
      <c r="B66" s="567" t="s">
        <v>522</v>
      </c>
      <c r="C66" s="568">
        <v>0.4</v>
      </c>
      <c r="D66" s="573">
        <v>0</v>
      </c>
      <c r="E66" s="573">
        <v>0</v>
      </c>
      <c r="F66" s="573">
        <v>0</v>
      </c>
      <c r="G66" s="573">
        <v>0</v>
      </c>
      <c r="H66" s="573">
        <f t="shared" si="6"/>
        <v>0</v>
      </c>
      <c r="I66" s="573">
        <f t="shared" si="7"/>
        <v>0</v>
      </c>
      <c r="J66" s="574">
        <f t="shared" si="8"/>
        <v>0</v>
      </c>
    </row>
    <row r="67" spans="2:10" ht="12.75">
      <c r="B67" s="17" t="s">
        <v>404</v>
      </c>
      <c r="C67" s="581"/>
      <c r="D67" s="573"/>
      <c r="E67" s="573"/>
      <c r="F67" s="573"/>
      <c r="G67" s="573"/>
      <c r="H67" s="573"/>
      <c r="I67" s="573"/>
      <c r="J67" s="574"/>
    </row>
    <row r="68" spans="2:10" ht="12.75">
      <c r="B68" s="17" t="s">
        <v>405</v>
      </c>
      <c r="C68" s="581"/>
      <c r="D68" s="573"/>
      <c r="E68" s="573"/>
      <c r="F68" s="573"/>
      <c r="G68" s="573"/>
      <c r="H68" s="573"/>
      <c r="I68" s="573"/>
      <c r="J68" s="574"/>
    </row>
    <row r="69" spans="2:10" ht="12.75">
      <c r="B69" s="17" t="s">
        <v>406</v>
      </c>
      <c r="C69" s="581"/>
      <c r="D69" s="573"/>
      <c r="E69" s="573"/>
      <c r="F69" s="573"/>
      <c r="G69" s="573"/>
      <c r="H69" s="573"/>
      <c r="I69" s="573"/>
      <c r="J69" s="574"/>
    </row>
    <row r="70" spans="2:10" ht="12.75">
      <c r="B70" s="17" t="s">
        <v>409</v>
      </c>
      <c r="C70" s="581" t="s">
        <v>389</v>
      </c>
      <c r="D70" s="573">
        <v>0</v>
      </c>
      <c r="E70" s="573">
        <v>0</v>
      </c>
      <c r="F70" s="573">
        <v>0</v>
      </c>
      <c r="G70" s="573">
        <v>0</v>
      </c>
      <c r="H70" s="573">
        <f>+D70+E70+F70-G70</f>
        <v>0</v>
      </c>
      <c r="I70" s="573">
        <v>0</v>
      </c>
      <c r="J70" s="574">
        <f>+H70-I70</f>
        <v>0</v>
      </c>
    </row>
    <row r="71" spans="2:10" ht="13.5">
      <c r="B71" s="572" t="s">
        <v>408</v>
      </c>
      <c r="C71" s="579"/>
      <c r="D71" s="573"/>
      <c r="E71" s="573"/>
      <c r="F71" s="573"/>
      <c r="G71" s="573"/>
      <c r="H71" s="573">
        <v>0</v>
      </c>
      <c r="I71" s="573"/>
      <c r="J71" s="574"/>
    </row>
    <row r="72" spans="2:10" ht="13.5" thickBot="1">
      <c r="B72" s="262"/>
      <c r="C72" s="582"/>
      <c r="D72" s="583">
        <f>+SUM(D61:D70)</f>
        <v>1249475</v>
      </c>
      <c r="E72" s="583">
        <f>+SUM(E61:E70)</f>
        <v>0</v>
      </c>
      <c r="F72" s="583">
        <f>+SUM(F61:F70)</f>
        <v>0</v>
      </c>
      <c r="G72" s="583">
        <f>+SUM(G61:G70)</f>
        <v>0</v>
      </c>
      <c r="H72" s="583">
        <f>+SUM(H61:H71)</f>
        <v>1249475</v>
      </c>
      <c r="I72" s="583">
        <f>SUM(I61:I71)</f>
        <v>124947.5</v>
      </c>
      <c r="J72" s="584">
        <f>SUM(J61:J71)</f>
        <v>1124527.5</v>
      </c>
    </row>
    <row r="73" spans="2:10" ht="14.25" thickBot="1" thickTop="1">
      <c r="B73" s="262" t="str">
        <f>B49</f>
        <v>PREVIOUS YEAR 2021-2022</v>
      </c>
      <c r="C73" s="585"/>
      <c r="D73" s="557">
        <v>1000000</v>
      </c>
      <c r="E73" s="557">
        <v>500000</v>
      </c>
      <c r="F73" s="557">
        <v>100000</v>
      </c>
      <c r="G73" s="557">
        <v>200000</v>
      </c>
      <c r="H73" s="557">
        <f>+D73+E73+F73-G73</f>
        <v>1400000</v>
      </c>
      <c r="I73" s="557">
        <v>150525</v>
      </c>
      <c r="J73" s="586">
        <f>+H73-I73</f>
        <v>1249475</v>
      </c>
    </row>
    <row r="74" spans="2:10" ht="6" customHeight="1" thickBot="1" thickTop="1">
      <c r="B74" s="587"/>
      <c r="C74" s="585"/>
      <c r="D74" s="588"/>
      <c r="E74" s="585"/>
      <c r="F74" s="585"/>
      <c r="G74" s="585"/>
      <c r="H74" s="585"/>
      <c r="I74" s="588"/>
      <c r="J74" s="589"/>
    </row>
    <row r="75" ht="13.5" thickTop="1"/>
    <row r="76" spans="2:10" ht="17.25">
      <c r="B76" s="575" t="str">
        <f>+'S-6'!D41</f>
        <v>MBA</v>
      </c>
      <c r="C76" s="16"/>
      <c r="D76" s="16"/>
      <c r="E76" s="16"/>
      <c r="F76" s="16"/>
      <c r="G76" s="16"/>
      <c r="H76" s="16"/>
      <c r="I76" s="986"/>
      <c r="J76" s="986"/>
    </row>
    <row r="77" spans="2:10" ht="12.75">
      <c r="B77" s="14"/>
      <c r="I77" s="987" t="str">
        <f>+I53</f>
        <v>AMOUNT IN RUPEES</v>
      </c>
      <c r="J77" s="987"/>
    </row>
    <row r="78" ht="12.75">
      <c r="B78" s="576"/>
    </row>
    <row r="79" ht="12.75">
      <c r="B79" s="14"/>
    </row>
    <row r="80" spans="2:9" ht="13.5" thickBot="1">
      <c r="B80" s="576"/>
      <c r="G80" s="577" t="str">
        <f>+G56</f>
        <v>CET CODE</v>
      </c>
      <c r="I80" s="455" t="str">
        <f>+I56</f>
        <v>ABCPU</v>
      </c>
    </row>
    <row r="81" spans="2:10" ht="13.5" thickTop="1">
      <c r="B81" s="980" t="s">
        <v>95</v>
      </c>
      <c r="C81" s="978" t="s">
        <v>139</v>
      </c>
      <c r="D81" s="975" t="str">
        <f>+D57</f>
        <v>Written down value as on 01/04/2022</v>
      </c>
      <c r="E81" s="983" t="s">
        <v>94</v>
      </c>
      <c r="F81" s="983"/>
      <c r="G81" s="991" t="s">
        <v>96</v>
      </c>
      <c r="H81" s="991" t="s">
        <v>97</v>
      </c>
      <c r="I81" s="978" t="s">
        <v>138</v>
      </c>
      <c r="J81" s="988" t="str">
        <f>+J57</f>
        <v>Written down value as on 31/03/2023</v>
      </c>
    </row>
    <row r="82" spans="2:10" ht="12.75">
      <c r="B82" s="981"/>
      <c r="C82" s="979"/>
      <c r="D82" s="976"/>
      <c r="E82" s="973" t="str">
        <f>+E58</f>
        <v>Before 30/09/2022</v>
      </c>
      <c r="F82" s="984" t="str">
        <f>+F58</f>
        <v>After 30/09/2022</v>
      </c>
      <c r="G82" s="992"/>
      <c r="H82" s="992"/>
      <c r="I82" s="979"/>
      <c r="J82" s="989"/>
    </row>
    <row r="83" spans="2:10" ht="12.75">
      <c r="B83" s="982"/>
      <c r="C83" s="974"/>
      <c r="D83" s="977"/>
      <c r="E83" s="974"/>
      <c r="F83" s="985"/>
      <c r="G83" s="993"/>
      <c r="H83" s="993"/>
      <c r="I83" s="974"/>
      <c r="J83" s="990"/>
    </row>
    <row r="84" spans="2:10" ht="12.75">
      <c r="B84" s="578"/>
      <c r="C84" s="579"/>
      <c r="D84" s="579"/>
      <c r="E84" s="579"/>
      <c r="F84" s="579"/>
      <c r="G84" s="579"/>
      <c r="H84" s="579"/>
      <c r="I84" s="579"/>
      <c r="J84" s="580"/>
    </row>
    <row r="85" spans="2:10" ht="15.75">
      <c r="B85" s="567" t="s">
        <v>237</v>
      </c>
      <c r="C85" s="570">
        <v>0</v>
      </c>
      <c r="D85" s="573"/>
      <c r="E85" s="573"/>
      <c r="F85" s="573"/>
      <c r="G85" s="573"/>
      <c r="H85" s="573">
        <f aca="true" t="shared" si="9" ref="H85:H90">+D85+E85+F85-G85</f>
        <v>0</v>
      </c>
      <c r="I85" s="573">
        <f aca="true" t="shared" si="10" ref="I85:I90">+(D85+E85-G85)*C85+(F85)*C85/2</f>
        <v>0</v>
      </c>
      <c r="J85" s="574">
        <f aca="true" t="shared" si="11" ref="J85:J90">+H85-I85</f>
        <v>0</v>
      </c>
    </row>
    <row r="86" spans="2:10" ht="15.75">
      <c r="B86" s="567" t="s">
        <v>238</v>
      </c>
      <c r="C86" s="568">
        <v>0.05</v>
      </c>
      <c r="D86" s="573"/>
      <c r="E86" s="573"/>
      <c r="F86" s="573"/>
      <c r="G86" s="573"/>
      <c r="H86" s="573">
        <f t="shared" si="9"/>
        <v>0</v>
      </c>
      <c r="I86" s="573">
        <f t="shared" si="10"/>
        <v>0</v>
      </c>
      <c r="J86" s="574">
        <f t="shared" si="11"/>
        <v>0</v>
      </c>
    </row>
    <row r="87" spans="2:10" ht="15.75">
      <c r="B87" s="567" t="s">
        <v>239</v>
      </c>
      <c r="C87" s="568">
        <v>0.1</v>
      </c>
      <c r="D87" s="573">
        <v>1219475</v>
      </c>
      <c r="E87" s="573"/>
      <c r="F87" s="573"/>
      <c r="G87" s="573"/>
      <c r="H87" s="573">
        <f>+D87+E87+F87-G87</f>
        <v>1219475</v>
      </c>
      <c r="I87" s="573">
        <f>+(D87+E87-G87)*C87+(F87)*C87/2</f>
        <v>121947.5</v>
      </c>
      <c r="J87" s="574">
        <f>+H87-I87</f>
        <v>1097527.5</v>
      </c>
    </row>
    <row r="88" spans="2:10" ht="15.75">
      <c r="B88" s="567" t="s">
        <v>240</v>
      </c>
      <c r="C88" s="568">
        <v>0.1</v>
      </c>
      <c r="D88" s="573"/>
      <c r="E88" s="573"/>
      <c r="F88" s="573"/>
      <c r="G88" s="573"/>
      <c r="H88" s="573">
        <f t="shared" si="9"/>
        <v>0</v>
      </c>
      <c r="I88" s="573">
        <f t="shared" si="10"/>
        <v>0</v>
      </c>
      <c r="J88" s="574">
        <f t="shared" si="11"/>
        <v>0</v>
      </c>
    </row>
    <row r="89" spans="2:10" ht="15.75">
      <c r="B89" s="567" t="s">
        <v>287</v>
      </c>
      <c r="C89" s="568">
        <v>0.15</v>
      </c>
      <c r="D89" s="573"/>
      <c r="E89" s="573"/>
      <c r="F89" s="573"/>
      <c r="G89" s="78"/>
      <c r="H89" s="573">
        <f t="shared" si="9"/>
        <v>0</v>
      </c>
      <c r="I89" s="573">
        <f t="shared" si="10"/>
        <v>0</v>
      </c>
      <c r="J89" s="574">
        <f t="shared" si="11"/>
        <v>0</v>
      </c>
    </row>
    <row r="90" spans="2:10" ht="15.75">
      <c r="B90" s="567" t="s">
        <v>522</v>
      </c>
      <c r="C90" s="568">
        <v>0.4</v>
      </c>
      <c r="D90" s="573">
        <v>0</v>
      </c>
      <c r="E90" s="573">
        <v>0</v>
      </c>
      <c r="F90" s="573">
        <v>0</v>
      </c>
      <c r="G90" s="573">
        <v>0</v>
      </c>
      <c r="H90" s="573">
        <f t="shared" si="9"/>
        <v>0</v>
      </c>
      <c r="I90" s="573">
        <f t="shared" si="10"/>
        <v>0</v>
      </c>
      <c r="J90" s="574">
        <f t="shared" si="11"/>
        <v>0</v>
      </c>
    </row>
    <row r="91" spans="2:10" ht="12.75">
      <c r="B91" s="17" t="s">
        <v>404</v>
      </c>
      <c r="C91" s="581"/>
      <c r="D91" s="573"/>
      <c r="E91" s="573"/>
      <c r="F91" s="573"/>
      <c r="G91" s="573"/>
      <c r="H91" s="573"/>
      <c r="I91" s="573"/>
      <c r="J91" s="574"/>
    </row>
    <row r="92" spans="2:10" ht="12.75">
      <c r="B92" s="17" t="s">
        <v>405</v>
      </c>
      <c r="C92" s="581"/>
      <c r="D92" s="573"/>
      <c r="E92" s="573"/>
      <c r="F92" s="573"/>
      <c r="G92" s="573"/>
      <c r="H92" s="573"/>
      <c r="I92" s="573"/>
      <c r="J92" s="574"/>
    </row>
    <row r="93" spans="2:10" ht="12.75">
      <c r="B93" s="17" t="s">
        <v>406</v>
      </c>
      <c r="C93" s="581"/>
      <c r="D93" s="573"/>
      <c r="E93" s="573"/>
      <c r="F93" s="573"/>
      <c r="G93" s="573"/>
      <c r="H93" s="573"/>
      <c r="I93" s="573"/>
      <c r="J93" s="574"/>
    </row>
    <row r="94" spans="2:10" ht="12.75">
      <c r="B94" s="17" t="s">
        <v>409</v>
      </c>
      <c r="C94" s="581" t="s">
        <v>389</v>
      </c>
      <c r="D94" s="573">
        <v>0</v>
      </c>
      <c r="E94" s="573">
        <v>0</v>
      </c>
      <c r="F94" s="573">
        <v>0</v>
      </c>
      <c r="G94" s="573">
        <v>0</v>
      </c>
      <c r="H94" s="573">
        <f>+D94+E94+F94-G94</f>
        <v>0</v>
      </c>
      <c r="I94" s="573">
        <v>0</v>
      </c>
      <c r="J94" s="574">
        <f>+H94-I94</f>
        <v>0</v>
      </c>
    </row>
    <row r="95" spans="2:10" ht="13.5">
      <c r="B95" s="572" t="s">
        <v>408</v>
      </c>
      <c r="C95" s="579"/>
      <c r="D95" s="573"/>
      <c r="E95" s="573"/>
      <c r="F95" s="573"/>
      <c r="G95" s="573"/>
      <c r="H95" s="573">
        <v>362496.2</v>
      </c>
      <c r="I95" s="573"/>
      <c r="J95" s="574"/>
    </row>
    <row r="96" spans="2:10" ht="13.5" thickBot="1">
      <c r="B96" s="262"/>
      <c r="C96" s="582"/>
      <c r="D96" s="583">
        <f>+SUM(D85:D94)</f>
        <v>1219475</v>
      </c>
      <c r="E96" s="583">
        <f>+SUM(E85:E94)</f>
        <v>0</v>
      </c>
      <c r="F96" s="583">
        <f>+SUM(F85:F94)</f>
        <v>0</v>
      </c>
      <c r="G96" s="583">
        <f>+SUM(G85:G94)</f>
        <v>0</v>
      </c>
      <c r="H96" s="583">
        <f>+SUM(H85:H95)</f>
        <v>1581971.2</v>
      </c>
      <c r="I96" s="583">
        <f>SUM(I85:I95)</f>
        <v>121947.5</v>
      </c>
      <c r="J96" s="584">
        <f>SUM(J85:J95)</f>
        <v>1097527.5</v>
      </c>
    </row>
    <row r="97" spans="2:10" ht="14.25" thickBot="1" thickTop="1">
      <c r="B97" s="262" t="str">
        <f>B73</f>
        <v>PREVIOUS YEAR 2021-2022</v>
      </c>
      <c r="C97" s="585"/>
      <c r="D97" s="557">
        <v>1300000</v>
      </c>
      <c r="E97" s="557">
        <v>150000</v>
      </c>
      <c r="F97" s="557">
        <v>100000</v>
      </c>
      <c r="G97" s="557">
        <v>200000</v>
      </c>
      <c r="H97" s="557">
        <f>+D97+E97+F97-G97</f>
        <v>1350000</v>
      </c>
      <c r="I97" s="557">
        <v>130525</v>
      </c>
      <c r="J97" s="586">
        <f>+H97-I97</f>
        <v>1219475</v>
      </c>
    </row>
    <row r="98" spans="2:10" ht="9" customHeight="1" thickBot="1" thickTop="1">
      <c r="B98" s="587"/>
      <c r="C98" s="585"/>
      <c r="D98" s="588"/>
      <c r="E98" s="585"/>
      <c r="F98" s="585"/>
      <c r="G98" s="585"/>
      <c r="H98" s="585"/>
      <c r="I98" s="588"/>
      <c r="J98" s="589"/>
    </row>
    <row r="99" ht="13.5" thickTop="1"/>
    <row r="101" spans="2:10" ht="17.25">
      <c r="B101" s="575" t="str">
        <f>+'S-6'!D52</f>
        <v>OTHERS IF ANY</v>
      </c>
      <c r="C101" s="16"/>
      <c r="D101" s="16"/>
      <c r="E101" s="16"/>
      <c r="F101" s="16"/>
      <c r="G101" s="16"/>
      <c r="H101" s="16"/>
      <c r="I101" s="986"/>
      <c r="J101" s="986"/>
    </row>
    <row r="102" spans="2:10" ht="12.75">
      <c r="B102" s="14"/>
      <c r="I102" s="987" t="str">
        <f>+I77</f>
        <v>AMOUNT IN RUPEES</v>
      </c>
      <c r="J102" s="987"/>
    </row>
    <row r="103" ht="12.75">
      <c r="B103" s="576"/>
    </row>
    <row r="104" ht="12.75">
      <c r="B104" s="14"/>
    </row>
    <row r="105" spans="2:9" ht="13.5" thickBot="1">
      <c r="B105" s="576"/>
      <c r="G105" s="577" t="str">
        <f>+G80</f>
        <v>CET CODE</v>
      </c>
      <c r="I105" s="455" t="str">
        <f>+I80</f>
        <v>ABCPU</v>
      </c>
    </row>
    <row r="106" spans="2:10" ht="13.5" thickTop="1">
      <c r="B106" s="980" t="s">
        <v>95</v>
      </c>
      <c r="C106" s="978" t="s">
        <v>139</v>
      </c>
      <c r="D106" s="975" t="str">
        <f>+D81</f>
        <v>Written down value as on 01/04/2022</v>
      </c>
      <c r="E106" s="983" t="s">
        <v>94</v>
      </c>
      <c r="F106" s="983"/>
      <c r="G106" s="991" t="s">
        <v>96</v>
      </c>
      <c r="H106" s="991" t="s">
        <v>97</v>
      </c>
      <c r="I106" s="978" t="s">
        <v>138</v>
      </c>
      <c r="J106" s="988" t="str">
        <f>+J81</f>
        <v>Written down value as on 31/03/2023</v>
      </c>
    </row>
    <row r="107" spans="2:10" ht="12.75">
      <c r="B107" s="981"/>
      <c r="C107" s="979"/>
      <c r="D107" s="976"/>
      <c r="E107" s="973" t="str">
        <f>+E82</f>
        <v>Before 30/09/2022</v>
      </c>
      <c r="F107" s="984" t="str">
        <f>+F82</f>
        <v>After 30/09/2022</v>
      </c>
      <c r="G107" s="992"/>
      <c r="H107" s="992"/>
      <c r="I107" s="979"/>
      <c r="J107" s="989"/>
    </row>
    <row r="108" spans="2:10" ht="12.75">
      <c r="B108" s="982"/>
      <c r="C108" s="974"/>
      <c r="D108" s="977"/>
      <c r="E108" s="974"/>
      <c r="F108" s="985"/>
      <c r="G108" s="993"/>
      <c r="H108" s="993"/>
      <c r="I108" s="974"/>
      <c r="J108" s="990"/>
    </row>
    <row r="109" spans="2:10" ht="12.75">
      <c r="B109" s="578"/>
      <c r="C109" s="579"/>
      <c r="D109" s="579"/>
      <c r="E109" s="579"/>
      <c r="F109" s="579"/>
      <c r="G109" s="579"/>
      <c r="H109" s="579"/>
      <c r="I109" s="579"/>
      <c r="J109" s="580"/>
    </row>
    <row r="110" spans="2:10" ht="15.75">
      <c r="B110" s="567" t="s">
        <v>237</v>
      </c>
      <c r="C110" s="570">
        <v>0</v>
      </c>
      <c r="D110" s="573"/>
      <c r="E110" s="573"/>
      <c r="F110" s="573"/>
      <c r="G110" s="573"/>
      <c r="H110" s="573">
        <f aca="true" t="shared" si="12" ref="H110:H115">+D110+E110+F110-G110</f>
        <v>0</v>
      </c>
      <c r="I110" s="573">
        <f aca="true" t="shared" si="13" ref="I110:I115">+(D110+E110-G110)*C110+(F110)*C110/2</f>
        <v>0</v>
      </c>
      <c r="J110" s="574">
        <f aca="true" t="shared" si="14" ref="J110:J115">+H110-I110</f>
        <v>0</v>
      </c>
    </row>
    <row r="111" spans="2:10" ht="15.75">
      <c r="B111" s="567" t="s">
        <v>238</v>
      </c>
      <c r="C111" s="568">
        <v>0.05</v>
      </c>
      <c r="D111" s="573"/>
      <c r="E111" s="573"/>
      <c r="F111" s="573"/>
      <c r="G111" s="573"/>
      <c r="H111" s="573">
        <f t="shared" si="12"/>
        <v>0</v>
      </c>
      <c r="I111" s="573">
        <f t="shared" si="13"/>
        <v>0</v>
      </c>
      <c r="J111" s="574">
        <f t="shared" si="14"/>
        <v>0</v>
      </c>
    </row>
    <row r="112" spans="2:10" ht="15.75">
      <c r="B112" s="567" t="s">
        <v>239</v>
      </c>
      <c r="C112" s="568">
        <v>0.1</v>
      </c>
      <c r="D112" s="573">
        <v>1004475</v>
      </c>
      <c r="E112" s="573"/>
      <c r="F112" s="573"/>
      <c r="G112" s="573"/>
      <c r="H112" s="573">
        <f>+D112+E112+F112-G112</f>
        <v>1004475</v>
      </c>
      <c r="I112" s="573">
        <f>+(D112+E112-G112)*C112+(F112)*C112/2</f>
        <v>100447.5</v>
      </c>
      <c r="J112" s="574">
        <f>+H112-I112</f>
        <v>904027.5</v>
      </c>
    </row>
    <row r="113" spans="2:10" ht="15.75">
      <c r="B113" s="567" t="s">
        <v>240</v>
      </c>
      <c r="C113" s="568">
        <v>0.1</v>
      </c>
      <c r="D113" s="573"/>
      <c r="E113" s="573"/>
      <c r="F113" s="573"/>
      <c r="G113" s="573"/>
      <c r="H113" s="573">
        <f t="shared" si="12"/>
        <v>0</v>
      </c>
      <c r="I113" s="573">
        <f t="shared" si="13"/>
        <v>0</v>
      </c>
      <c r="J113" s="574">
        <f t="shared" si="14"/>
        <v>0</v>
      </c>
    </row>
    <row r="114" spans="2:10" ht="15.75">
      <c r="B114" s="567" t="s">
        <v>287</v>
      </c>
      <c r="C114" s="568">
        <v>0.15</v>
      </c>
      <c r="D114" s="573"/>
      <c r="E114" s="573"/>
      <c r="F114" s="573"/>
      <c r="G114" s="78"/>
      <c r="H114" s="573">
        <f t="shared" si="12"/>
        <v>0</v>
      </c>
      <c r="I114" s="573">
        <f t="shared" si="13"/>
        <v>0</v>
      </c>
      <c r="J114" s="574">
        <f t="shared" si="14"/>
        <v>0</v>
      </c>
    </row>
    <row r="115" spans="2:10" ht="15.75">
      <c r="B115" s="567" t="s">
        <v>522</v>
      </c>
      <c r="C115" s="568">
        <v>0.4</v>
      </c>
      <c r="D115" s="573">
        <v>0</v>
      </c>
      <c r="E115" s="573">
        <v>0</v>
      </c>
      <c r="F115" s="573">
        <v>0</v>
      </c>
      <c r="G115" s="573">
        <v>0</v>
      </c>
      <c r="H115" s="573">
        <f t="shared" si="12"/>
        <v>0</v>
      </c>
      <c r="I115" s="573">
        <f t="shared" si="13"/>
        <v>0</v>
      </c>
      <c r="J115" s="574">
        <f t="shared" si="14"/>
        <v>0</v>
      </c>
    </row>
    <row r="116" spans="2:10" ht="12.75">
      <c r="B116" s="17" t="s">
        <v>404</v>
      </c>
      <c r="C116" s="581"/>
      <c r="D116" s="573"/>
      <c r="E116" s="573"/>
      <c r="F116" s="573"/>
      <c r="G116" s="573"/>
      <c r="H116" s="573"/>
      <c r="I116" s="573"/>
      <c r="J116" s="574"/>
    </row>
    <row r="117" spans="2:10" ht="12.75">
      <c r="B117" s="17" t="s">
        <v>405</v>
      </c>
      <c r="C117" s="581"/>
      <c r="D117" s="573"/>
      <c r="E117" s="573"/>
      <c r="F117" s="573"/>
      <c r="G117" s="573"/>
      <c r="H117" s="573"/>
      <c r="I117" s="573"/>
      <c r="J117" s="574"/>
    </row>
    <row r="118" spans="2:10" ht="12.75">
      <c r="B118" s="17" t="s">
        <v>406</v>
      </c>
      <c r="C118" s="581"/>
      <c r="D118" s="573"/>
      <c r="E118" s="573"/>
      <c r="F118" s="573"/>
      <c r="G118" s="573"/>
      <c r="H118" s="573"/>
      <c r="I118" s="573"/>
      <c r="J118" s="574"/>
    </row>
    <row r="119" spans="2:10" ht="12.75">
      <c r="B119" s="17" t="s">
        <v>409</v>
      </c>
      <c r="C119" s="581" t="s">
        <v>389</v>
      </c>
      <c r="D119" s="573">
        <v>0</v>
      </c>
      <c r="E119" s="573">
        <v>0</v>
      </c>
      <c r="F119" s="573">
        <v>0</v>
      </c>
      <c r="G119" s="573">
        <v>0</v>
      </c>
      <c r="H119" s="573">
        <f>+D119+E119+F119-G119</f>
        <v>0</v>
      </c>
      <c r="I119" s="573">
        <v>0</v>
      </c>
      <c r="J119" s="574">
        <f>+H119-I119</f>
        <v>0</v>
      </c>
    </row>
    <row r="120" spans="2:10" ht="13.5">
      <c r="B120" s="572" t="s">
        <v>408</v>
      </c>
      <c r="C120" s="579"/>
      <c r="D120" s="573"/>
      <c r="E120" s="573"/>
      <c r="F120" s="573"/>
      <c r="G120" s="573"/>
      <c r="H120" s="573"/>
      <c r="I120" s="573"/>
      <c r="J120" s="574"/>
    </row>
    <row r="121" spans="2:10" ht="13.5" thickBot="1">
      <c r="B121" s="262"/>
      <c r="C121" s="582"/>
      <c r="D121" s="583">
        <f>+SUM(D110:D119)</f>
        <v>1004475</v>
      </c>
      <c r="E121" s="583">
        <f>+SUM(E110:E119)</f>
        <v>0</v>
      </c>
      <c r="F121" s="583">
        <f>+SUM(F110:F119)</f>
        <v>0</v>
      </c>
      <c r="G121" s="583">
        <f>+SUM(G110:G119)</f>
        <v>0</v>
      </c>
      <c r="H121" s="583">
        <f>+SUM(H110:H120)</f>
        <v>1004475</v>
      </c>
      <c r="I121" s="583">
        <f>SUM(I110:I120)</f>
        <v>100447.5</v>
      </c>
      <c r="J121" s="584">
        <f>SUM(J110:J120)</f>
        <v>904027.5</v>
      </c>
    </row>
    <row r="122" spans="2:10" ht="14.25" thickBot="1" thickTop="1">
      <c r="B122" s="262" t="str">
        <f>B97</f>
        <v>PREVIOUS YEAR 2021-2022</v>
      </c>
      <c r="C122" s="585"/>
      <c r="D122" s="557">
        <v>1150000</v>
      </c>
      <c r="E122" s="557">
        <v>75000</v>
      </c>
      <c r="F122" s="557">
        <v>90000</v>
      </c>
      <c r="G122" s="557">
        <v>200000</v>
      </c>
      <c r="H122" s="557">
        <f>+D122+E122+F122-G122</f>
        <v>1115000</v>
      </c>
      <c r="I122" s="557">
        <v>110525</v>
      </c>
      <c r="J122" s="586">
        <f>+H122-I122</f>
        <v>1004475</v>
      </c>
    </row>
    <row r="123" spans="2:10" ht="8.25" customHeight="1" thickBot="1" thickTop="1">
      <c r="B123" s="587"/>
      <c r="C123" s="585"/>
      <c r="D123" s="588"/>
      <c r="E123" s="585"/>
      <c r="F123" s="585"/>
      <c r="G123" s="585"/>
      <c r="H123" s="585"/>
      <c r="I123" s="588"/>
      <c r="J123" s="589"/>
    </row>
    <row r="124" ht="13.5" thickTop="1"/>
    <row r="126" spans="2:10" ht="17.25">
      <c r="B126" s="575" t="str">
        <f>+'S-21'!B4:G4</f>
        <v>XYZ TRUST</v>
      </c>
      <c r="C126" s="16"/>
      <c r="D126" s="16"/>
      <c r="E126" s="16"/>
      <c r="F126" s="16"/>
      <c r="G126" s="16"/>
      <c r="H126" s="16"/>
      <c r="I126" s="986"/>
      <c r="J126" s="986"/>
    </row>
    <row r="127" spans="2:10" ht="12.75">
      <c r="B127" s="14"/>
      <c r="I127" s="987" t="str">
        <f>+I102</f>
        <v>AMOUNT IN RUPEES</v>
      </c>
      <c r="J127" s="987"/>
    </row>
    <row r="128" ht="12.75">
      <c r="B128" s="14"/>
    </row>
    <row r="129" spans="2:9" ht="13.5" thickBot="1">
      <c r="B129" s="576"/>
      <c r="G129" s="577"/>
      <c r="I129" s="590"/>
    </row>
    <row r="130" spans="2:10" ht="13.5" thickTop="1">
      <c r="B130" s="980" t="s">
        <v>95</v>
      </c>
      <c r="C130" s="978" t="s">
        <v>139</v>
      </c>
      <c r="D130" s="975" t="str">
        <f>+D106</f>
        <v>Written down value as on 01/04/2022</v>
      </c>
      <c r="E130" s="983" t="s">
        <v>94</v>
      </c>
      <c r="F130" s="983"/>
      <c r="G130" s="991" t="s">
        <v>96</v>
      </c>
      <c r="H130" s="991" t="s">
        <v>97</v>
      </c>
      <c r="I130" s="978" t="s">
        <v>138</v>
      </c>
      <c r="J130" s="988" t="str">
        <f>+J106</f>
        <v>Written down value as on 31/03/2023</v>
      </c>
    </row>
    <row r="131" spans="2:10" ht="12.75">
      <c r="B131" s="981"/>
      <c r="C131" s="979"/>
      <c r="D131" s="976"/>
      <c r="E131" s="973" t="str">
        <f>+E107</f>
        <v>Before 30/09/2022</v>
      </c>
      <c r="F131" s="984" t="str">
        <f>+F107</f>
        <v>After 30/09/2022</v>
      </c>
      <c r="G131" s="992"/>
      <c r="H131" s="992"/>
      <c r="I131" s="979"/>
      <c r="J131" s="989"/>
    </row>
    <row r="132" spans="2:10" ht="12.75">
      <c r="B132" s="982"/>
      <c r="C132" s="974"/>
      <c r="D132" s="977"/>
      <c r="E132" s="974"/>
      <c r="F132" s="985"/>
      <c r="G132" s="993"/>
      <c r="H132" s="993"/>
      <c r="I132" s="974"/>
      <c r="J132" s="990"/>
    </row>
    <row r="133" spans="2:10" ht="12.75">
      <c r="B133" s="578"/>
      <c r="C133" s="579"/>
      <c r="D133" s="579"/>
      <c r="E133" s="579"/>
      <c r="F133" s="579"/>
      <c r="G133" s="579"/>
      <c r="H133" s="579"/>
      <c r="I133" s="579"/>
      <c r="J133" s="580"/>
    </row>
    <row r="134" spans="2:10" ht="15.75">
      <c r="B134" s="567" t="s">
        <v>237</v>
      </c>
      <c r="C134" s="570">
        <v>0</v>
      </c>
      <c r="D134" s="573"/>
      <c r="E134" s="573"/>
      <c r="F134" s="573"/>
      <c r="G134" s="573"/>
      <c r="H134" s="573">
        <f aca="true" t="shared" si="15" ref="H134:H139">+D134+E134+F134-G134</f>
        <v>0</v>
      </c>
      <c r="I134" s="573">
        <f aca="true" t="shared" si="16" ref="I134:I139">+(D134+E134-G134)*C134+(F134)*C134/2</f>
        <v>0</v>
      </c>
      <c r="J134" s="574">
        <f aca="true" t="shared" si="17" ref="J134:J139">+H134-I134</f>
        <v>0</v>
      </c>
    </row>
    <row r="135" spans="2:10" ht="15.75">
      <c r="B135" s="567" t="s">
        <v>238</v>
      </c>
      <c r="C135" s="568">
        <v>0.05</v>
      </c>
      <c r="D135" s="573">
        <v>0</v>
      </c>
      <c r="E135" s="573"/>
      <c r="F135" s="573"/>
      <c r="G135" s="573"/>
      <c r="H135" s="573">
        <f t="shared" si="15"/>
        <v>0</v>
      </c>
      <c r="I135" s="573">
        <f t="shared" si="16"/>
        <v>0</v>
      </c>
      <c r="J135" s="574">
        <f t="shared" si="17"/>
        <v>0</v>
      </c>
    </row>
    <row r="136" spans="2:10" ht="15.75">
      <c r="B136" s="567" t="s">
        <v>239</v>
      </c>
      <c r="C136" s="568">
        <v>0.1</v>
      </c>
      <c r="D136" s="573">
        <v>914948</v>
      </c>
      <c r="E136" s="573"/>
      <c r="F136" s="573"/>
      <c r="G136" s="573"/>
      <c r="H136" s="573">
        <f t="shared" si="15"/>
        <v>914948</v>
      </c>
      <c r="I136" s="573">
        <f t="shared" si="16"/>
        <v>91494.8</v>
      </c>
      <c r="J136" s="574">
        <f t="shared" si="17"/>
        <v>823453.2</v>
      </c>
    </row>
    <row r="137" spans="2:10" ht="15.75">
      <c r="B137" s="567" t="s">
        <v>240</v>
      </c>
      <c r="C137" s="568">
        <v>0.1</v>
      </c>
      <c r="D137" s="573"/>
      <c r="E137" s="573"/>
      <c r="F137" s="573"/>
      <c r="G137" s="573"/>
      <c r="H137" s="573">
        <f t="shared" si="15"/>
        <v>0</v>
      </c>
      <c r="I137" s="573">
        <f t="shared" si="16"/>
        <v>0</v>
      </c>
      <c r="J137" s="574">
        <f t="shared" si="17"/>
        <v>0</v>
      </c>
    </row>
    <row r="138" spans="2:10" ht="15.75">
      <c r="B138" s="567" t="s">
        <v>287</v>
      </c>
      <c r="C138" s="568">
        <v>0.15</v>
      </c>
      <c r="D138" s="573"/>
      <c r="E138" s="573"/>
      <c r="F138" s="573"/>
      <c r="G138" s="78"/>
      <c r="H138" s="573">
        <f t="shared" si="15"/>
        <v>0</v>
      </c>
      <c r="I138" s="573">
        <f t="shared" si="16"/>
        <v>0</v>
      </c>
      <c r="J138" s="574">
        <f t="shared" si="17"/>
        <v>0</v>
      </c>
    </row>
    <row r="139" spans="2:10" ht="15.75">
      <c r="B139" s="567" t="s">
        <v>522</v>
      </c>
      <c r="C139" s="568">
        <v>0.4</v>
      </c>
      <c r="D139" s="573">
        <v>0</v>
      </c>
      <c r="E139" s="573">
        <v>0</v>
      </c>
      <c r="F139" s="573">
        <v>0</v>
      </c>
      <c r="G139" s="573">
        <v>0</v>
      </c>
      <c r="H139" s="573">
        <f t="shared" si="15"/>
        <v>0</v>
      </c>
      <c r="I139" s="573">
        <f t="shared" si="16"/>
        <v>0</v>
      </c>
      <c r="J139" s="574">
        <f t="shared" si="17"/>
        <v>0</v>
      </c>
    </row>
    <row r="140" spans="2:10" ht="12.75">
      <c r="B140" s="17" t="s">
        <v>404</v>
      </c>
      <c r="C140" s="581"/>
      <c r="D140" s="573"/>
      <c r="E140" s="573"/>
      <c r="F140" s="573"/>
      <c r="G140" s="573"/>
      <c r="H140" s="573"/>
      <c r="I140" s="573"/>
      <c r="J140" s="574"/>
    </row>
    <row r="141" spans="2:10" ht="12.75">
      <c r="B141" s="17" t="s">
        <v>405</v>
      </c>
      <c r="C141" s="581"/>
      <c r="D141" s="573"/>
      <c r="E141" s="573"/>
      <c r="F141" s="573"/>
      <c r="G141" s="573"/>
      <c r="H141" s="573"/>
      <c r="I141" s="573"/>
      <c r="J141" s="574"/>
    </row>
    <row r="142" spans="2:10" ht="12.75">
      <c r="B142" s="17" t="s">
        <v>406</v>
      </c>
      <c r="C142" s="581"/>
      <c r="D142" s="573"/>
      <c r="E142" s="573"/>
      <c r="F142" s="573"/>
      <c r="G142" s="573"/>
      <c r="H142" s="573"/>
      <c r="I142" s="573"/>
      <c r="J142" s="574"/>
    </row>
    <row r="143" spans="2:10" ht="12.75">
      <c r="B143" s="17" t="s">
        <v>409</v>
      </c>
      <c r="C143" s="581" t="s">
        <v>389</v>
      </c>
      <c r="D143" s="573">
        <v>0</v>
      </c>
      <c r="E143" s="573">
        <v>0</v>
      </c>
      <c r="F143" s="573">
        <v>0</v>
      </c>
      <c r="G143" s="573">
        <v>0</v>
      </c>
      <c r="H143" s="573">
        <f>+D143+E143+F143-G143</f>
        <v>0</v>
      </c>
      <c r="I143" s="573">
        <v>0</v>
      </c>
      <c r="J143" s="574">
        <f>+H143-I143</f>
        <v>0</v>
      </c>
    </row>
    <row r="144" spans="2:10" ht="13.5">
      <c r="B144" s="572" t="s">
        <v>408</v>
      </c>
      <c r="C144" s="579"/>
      <c r="D144" s="573"/>
      <c r="E144" s="573"/>
      <c r="F144" s="573"/>
      <c r="G144" s="573"/>
      <c r="H144" s="573"/>
      <c r="I144" s="573"/>
      <c r="J144" s="574"/>
    </row>
    <row r="145" spans="2:10" ht="13.5" thickBot="1">
      <c r="B145" s="262"/>
      <c r="C145" s="582"/>
      <c r="D145" s="583">
        <f>+SUM(D134:D143)</f>
        <v>914948</v>
      </c>
      <c r="E145" s="583">
        <f>+SUM(E134:E143)</f>
        <v>0</v>
      </c>
      <c r="F145" s="583">
        <f>+SUM(F134:F143)</f>
        <v>0</v>
      </c>
      <c r="G145" s="583">
        <f>+SUM(G134:G143)</f>
        <v>0</v>
      </c>
      <c r="H145" s="583">
        <f>+SUM(H134:H144)</f>
        <v>914948</v>
      </c>
      <c r="I145" s="583">
        <f>SUM(I134:I144)</f>
        <v>91494.8</v>
      </c>
      <c r="J145" s="584">
        <f>SUM(J134:J144)</f>
        <v>823453.2</v>
      </c>
    </row>
    <row r="146" spans="2:10" ht="14.25" thickBot="1" thickTop="1">
      <c r="B146" s="262" t="str">
        <f>B122</f>
        <v>PREVIOUS YEAR 2021-2022</v>
      </c>
      <c r="C146" s="585"/>
      <c r="D146" s="557">
        <v>1000000</v>
      </c>
      <c r="E146" s="557">
        <v>50000</v>
      </c>
      <c r="F146" s="557">
        <v>100000</v>
      </c>
      <c r="G146" s="557">
        <v>200000</v>
      </c>
      <c r="H146" s="557">
        <f>+D146+E146+F146-G146</f>
        <v>950000</v>
      </c>
      <c r="I146" s="557">
        <v>35052</v>
      </c>
      <c r="J146" s="586">
        <f>+H146-I146</f>
        <v>914948</v>
      </c>
    </row>
    <row r="147" spans="2:10" ht="6.75" customHeight="1" thickBot="1" thickTop="1">
      <c r="B147" s="587"/>
      <c r="C147" s="585"/>
      <c r="D147" s="588"/>
      <c r="E147" s="585"/>
      <c r="F147" s="585"/>
      <c r="G147" s="585"/>
      <c r="H147" s="585"/>
      <c r="I147" s="588"/>
      <c r="J147" s="589"/>
    </row>
    <row r="148" ht="13.5" thickTop="1"/>
  </sheetData>
  <sheetProtection/>
  <mergeCells count="73">
    <mergeCell ref="B2:M2"/>
    <mergeCell ref="B130:B132"/>
    <mergeCell ref="C130:C132"/>
    <mergeCell ref="D130:D132"/>
    <mergeCell ref="E130:F130"/>
    <mergeCell ref="G130:G132"/>
    <mergeCell ref="H130:H132"/>
    <mergeCell ref="I130:I132"/>
    <mergeCell ref="J130:J132"/>
    <mergeCell ref="I106:I108"/>
    <mergeCell ref="J106:J108"/>
    <mergeCell ref="E107:E108"/>
    <mergeCell ref="F107:F108"/>
    <mergeCell ref="E131:E132"/>
    <mergeCell ref="F131:F132"/>
    <mergeCell ref="I126:J126"/>
    <mergeCell ref="I127:J127"/>
    <mergeCell ref="B106:B108"/>
    <mergeCell ref="C106:C108"/>
    <mergeCell ref="D106:D108"/>
    <mergeCell ref="E106:F106"/>
    <mergeCell ref="G106:G108"/>
    <mergeCell ref="H106:H108"/>
    <mergeCell ref="I81:I83"/>
    <mergeCell ref="J81:J83"/>
    <mergeCell ref="E82:E83"/>
    <mergeCell ref="F82:F83"/>
    <mergeCell ref="I101:J101"/>
    <mergeCell ref="I102:J102"/>
    <mergeCell ref="B81:B83"/>
    <mergeCell ref="C81:C83"/>
    <mergeCell ref="D81:D83"/>
    <mergeCell ref="E81:F81"/>
    <mergeCell ref="G81:G83"/>
    <mergeCell ref="H81:H83"/>
    <mergeCell ref="I57:I59"/>
    <mergeCell ref="J57:J59"/>
    <mergeCell ref="E58:E59"/>
    <mergeCell ref="F58:F59"/>
    <mergeCell ref="I76:J76"/>
    <mergeCell ref="I77:J77"/>
    <mergeCell ref="E34:E35"/>
    <mergeCell ref="F34:F35"/>
    <mergeCell ref="I52:J52"/>
    <mergeCell ref="I53:J53"/>
    <mergeCell ref="B57:B59"/>
    <mergeCell ref="C57:C59"/>
    <mergeCell ref="D57:D59"/>
    <mergeCell ref="E57:F57"/>
    <mergeCell ref="G57:G59"/>
    <mergeCell ref="H57:H59"/>
    <mergeCell ref="I29:J29"/>
    <mergeCell ref="I30:J30"/>
    <mergeCell ref="B33:B35"/>
    <mergeCell ref="C33:C35"/>
    <mergeCell ref="D33:D35"/>
    <mergeCell ref="E33:F33"/>
    <mergeCell ref="G33:G35"/>
    <mergeCell ref="H33:H35"/>
    <mergeCell ref="I33:I35"/>
    <mergeCell ref="J33:J35"/>
    <mergeCell ref="I4:J4"/>
    <mergeCell ref="I5:J5"/>
    <mergeCell ref="I8:I10"/>
    <mergeCell ref="J8:J10"/>
    <mergeCell ref="H8:H10"/>
    <mergeCell ref="G8:G10"/>
    <mergeCell ref="E9:E10"/>
    <mergeCell ref="D8:D10"/>
    <mergeCell ref="C8:C10"/>
    <mergeCell ref="B8:B10"/>
    <mergeCell ref="E8:F8"/>
    <mergeCell ref="F9:F10"/>
  </mergeCells>
  <printOptions gridLines="1"/>
  <pageMargins left="0.17" right="0.17" top="0.28" bottom="0.27" header="0.23" footer="0.16"/>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0070C0"/>
  </sheetPr>
  <dimension ref="B1:P27"/>
  <sheetViews>
    <sheetView zoomScalePageLayoutView="0" workbookViewId="0" topLeftCell="A10">
      <selection activeCell="B4" sqref="B4:AD4"/>
    </sheetView>
  </sheetViews>
  <sheetFormatPr defaultColWidth="9.140625" defaultRowHeight="15"/>
  <cols>
    <col min="1" max="1" width="9.7109375" style="92" customWidth="1"/>
    <col min="2" max="2" width="3.00390625" style="92" customWidth="1"/>
    <col min="3" max="3" width="2.421875" style="92" customWidth="1"/>
    <col min="4" max="4" width="25.00390625" style="92" customWidth="1"/>
    <col min="5" max="5" width="11.8515625" style="92" bestFit="1" customWidth="1"/>
    <col min="6" max="13" width="11.421875" style="92" customWidth="1"/>
    <col min="14" max="14" width="11.28125" style="92" customWidth="1"/>
    <col min="15" max="15" width="12.8515625" style="92" bestFit="1" customWidth="1"/>
    <col min="16" max="16" width="13.140625" style="92" customWidth="1"/>
    <col min="17" max="17" width="2.28125" style="92" customWidth="1"/>
    <col min="18" max="16384" width="9.140625" style="92" customWidth="1"/>
  </cols>
  <sheetData>
    <row r="1" spans="9:15" ht="15" customHeight="1">
      <c r="I1" s="232"/>
      <c r="J1" s="232"/>
      <c r="K1" s="232"/>
      <c r="L1" s="232"/>
      <c r="M1" s="232"/>
      <c r="N1" s="232"/>
      <c r="O1" s="232"/>
    </row>
    <row r="2" spans="2:16" s="595" customFormat="1" ht="42" customHeight="1">
      <c r="B2" s="994" t="s">
        <v>537</v>
      </c>
      <c r="C2" s="995"/>
      <c r="D2" s="995"/>
      <c r="E2" s="995"/>
      <c r="F2" s="995"/>
      <c r="G2" s="995"/>
      <c r="H2" s="995"/>
      <c r="I2" s="995"/>
      <c r="J2" s="995"/>
      <c r="K2" s="995"/>
      <c r="L2" s="995"/>
      <c r="M2" s="995"/>
      <c r="N2" s="995"/>
      <c r="O2" s="995"/>
      <c r="P2" s="995"/>
    </row>
    <row r="3" spans="9:15" s="595" customFormat="1" ht="15" customHeight="1">
      <c r="I3" s="232"/>
      <c r="J3" s="232"/>
      <c r="K3" s="232"/>
      <c r="L3" s="232"/>
      <c r="M3" s="232"/>
      <c r="N3" s="232"/>
      <c r="O3" s="232"/>
    </row>
    <row r="4" spans="2:13" ht="15" customHeight="1">
      <c r="B4" s="214" t="str">
        <f>+'S-6'!B4</f>
        <v>ABC PRIVATE UNIVERSITY</v>
      </c>
      <c r="I4" s="232"/>
      <c r="J4" s="232"/>
      <c r="K4" s="232"/>
      <c r="L4" s="232"/>
      <c r="M4" s="232"/>
    </row>
    <row r="5" spans="9:15" ht="15" customHeight="1">
      <c r="I5" s="232"/>
      <c r="J5" s="232"/>
      <c r="K5" s="232"/>
      <c r="L5" s="232"/>
      <c r="M5" s="232"/>
      <c r="N5" s="871"/>
      <c r="O5" s="871"/>
    </row>
    <row r="6" spans="2:15" ht="12.75">
      <c r="B6" s="93"/>
      <c r="C6" s="40"/>
      <c r="D6" s="40"/>
      <c r="E6" s="40"/>
      <c r="F6" s="40"/>
      <c r="G6" s="40"/>
      <c r="H6" s="40"/>
      <c r="N6" s="892" t="str">
        <f>+'S-13'!I5</f>
        <v>AMOUNT IN RUPEES</v>
      </c>
      <c r="O6" s="892"/>
    </row>
    <row r="7" spans="2:10" ht="13.5" thickBot="1">
      <c r="B7" s="93"/>
      <c r="C7" s="40"/>
      <c r="D7" s="40"/>
      <c r="E7" s="40"/>
      <c r="F7" s="40"/>
      <c r="G7" s="40"/>
      <c r="H7" s="40" t="str">
        <f>+'S-6'!F9</f>
        <v>CET CODE</v>
      </c>
      <c r="J7" s="444" t="str">
        <f>+'S-6'!I9</f>
        <v>ABCPU</v>
      </c>
    </row>
    <row r="8" spans="2:16" ht="15" customHeight="1" thickTop="1">
      <c r="B8" s="958"/>
      <c r="C8" s="959"/>
      <c r="D8" s="960"/>
      <c r="E8" s="949" t="s">
        <v>104</v>
      </c>
      <c r="F8" s="950"/>
      <c r="G8" s="950"/>
      <c r="H8" s="950"/>
      <c r="I8" s="950"/>
      <c r="J8" s="950"/>
      <c r="K8" s="950"/>
      <c r="L8" s="950"/>
      <c r="M8" s="950"/>
      <c r="N8" s="951"/>
      <c r="O8" s="952" t="s">
        <v>144</v>
      </c>
      <c r="P8" s="953"/>
    </row>
    <row r="9" spans="2:16" ht="15" customHeight="1">
      <c r="B9" s="961"/>
      <c r="C9" s="962"/>
      <c r="D9" s="963"/>
      <c r="E9" s="940" t="str">
        <f>+'S-12'!E9:F9</f>
        <v> B.TECH</v>
      </c>
      <c r="F9" s="941"/>
      <c r="G9" s="942" t="str">
        <f>+'S-12'!G9:H9</f>
        <v> M.TECH</v>
      </c>
      <c r="H9" s="943"/>
      <c r="I9" s="940" t="str">
        <f>+'S-12'!I9:J9</f>
        <v>MCA</v>
      </c>
      <c r="J9" s="941"/>
      <c r="K9" s="942" t="str">
        <f>+'S-12'!K9:L9</f>
        <v>MBA</v>
      </c>
      <c r="L9" s="943"/>
      <c r="M9" s="947" t="str">
        <f>+'S-2'!M9:N9</f>
        <v>OTHERS IF ANY</v>
      </c>
      <c r="N9" s="948"/>
      <c r="O9" s="954"/>
      <c r="P9" s="955"/>
    </row>
    <row r="10" spans="2:16" ht="48" thickBot="1">
      <c r="B10" s="964"/>
      <c r="C10" s="965"/>
      <c r="D10" s="966"/>
      <c r="E10" s="97" t="str">
        <f>+'I&amp;E - INST'!F8</f>
        <v>FOR THE YEAR ENDED 31/03/2023</v>
      </c>
      <c r="F10" s="98" t="str">
        <f>+'I&amp;E - INST'!G8</f>
        <v>FOR THE YEAR ENDED 31/03/2022</v>
      </c>
      <c r="G10" s="99" t="str">
        <f aca="true" t="shared" si="0" ref="G10:P10">+E10</f>
        <v>FOR THE YEAR ENDED 31/03/2023</v>
      </c>
      <c r="H10" s="100" t="str">
        <f t="shared" si="0"/>
        <v>FOR THE YEAR ENDED 31/03/2022</v>
      </c>
      <c r="I10" s="97" t="str">
        <f t="shared" si="0"/>
        <v>FOR THE YEAR ENDED 31/03/2023</v>
      </c>
      <c r="J10" s="98" t="str">
        <f t="shared" si="0"/>
        <v>FOR THE YEAR ENDED 31/03/2022</v>
      </c>
      <c r="K10" s="233" t="str">
        <f t="shared" si="0"/>
        <v>FOR THE YEAR ENDED 31/03/2023</v>
      </c>
      <c r="L10" s="234" t="str">
        <f t="shared" si="0"/>
        <v>FOR THE YEAR ENDED 31/03/2022</v>
      </c>
      <c r="M10" s="101" t="str">
        <f t="shared" si="0"/>
        <v>FOR THE YEAR ENDED 31/03/2023</v>
      </c>
      <c r="N10" s="234" t="str">
        <f t="shared" si="0"/>
        <v>FOR THE YEAR ENDED 31/03/2022</v>
      </c>
      <c r="O10" s="101" t="str">
        <f t="shared" si="0"/>
        <v>FOR THE YEAR ENDED 31/03/2023</v>
      </c>
      <c r="P10" s="377" t="str">
        <f t="shared" si="0"/>
        <v>FOR THE YEAR ENDED 31/03/2022</v>
      </c>
    </row>
    <row r="11" spans="2:16" ht="13.5" thickTop="1">
      <c r="B11" s="114"/>
      <c r="C11" s="115"/>
      <c r="D11" s="236"/>
      <c r="E11" s="119"/>
      <c r="F11" s="118"/>
      <c r="G11" s="38"/>
      <c r="H11" s="39"/>
      <c r="I11" s="257"/>
      <c r="J11" s="118"/>
      <c r="K11" s="38"/>
      <c r="L11" s="39"/>
      <c r="M11" s="257"/>
      <c r="N11" s="39"/>
      <c r="O11" s="119"/>
      <c r="P11" s="37"/>
    </row>
    <row r="12" spans="2:16" ht="33" customHeight="1">
      <c r="B12" s="114"/>
      <c r="C12" s="996" t="s">
        <v>259</v>
      </c>
      <c r="D12" s="997"/>
      <c r="E12" s="119">
        <v>292465.5</v>
      </c>
      <c r="F12" s="118">
        <v>0</v>
      </c>
      <c r="G12" s="38">
        <v>58493.1</v>
      </c>
      <c r="H12" s="39"/>
      <c r="I12" s="119">
        <v>58493.1</v>
      </c>
      <c r="J12" s="118"/>
      <c r="K12" s="38">
        <v>38995.4</v>
      </c>
      <c r="L12" s="39"/>
      <c r="M12" s="119">
        <v>38995.4</v>
      </c>
      <c r="N12" s="39"/>
      <c r="O12" s="119">
        <f>+E12+G12+I12+K12+M12</f>
        <v>487442.5</v>
      </c>
      <c r="P12" s="37">
        <f>+F12+H12+J12+L12+N12</f>
        <v>0</v>
      </c>
    </row>
    <row r="13" spans="2:16" ht="12.75">
      <c r="B13" s="114"/>
      <c r="C13" s="40"/>
      <c r="D13" s="40"/>
      <c r="E13" s="119">
        <v>0</v>
      </c>
      <c r="F13" s="118"/>
      <c r="G13" s="38">
        <v>0</v>
      </c>
      <c r="H13" s="39"/>
      <c r="I13" s="119">
        <v>0</v>
      </c>
      <c r="J13" s="118"/>
      <c r="K13" s="38">
        <v>0</v>
      </c>
      <c r="L13" s="39"/>
      <c r="M13" s="119">
        <v>0</v>
      </c>
      <c r="N13" s="39"/>
      <c r="O13" s="119">
        <f>+E13+G13+I13+K13+M13</f>
        <v>0</v>
      </c>
      <c r="P13" s="37">
        <f>+F13+H13+J13+L13+N13</f>
        <v>0</v>
      </c>
    </row>
    <row r="14" spans="2:16" s="141" customFormat="1" ht="13.5" thickBot="1">
      <c r="B14" s="402"/>
      <c r="C14" s="998" t="s">
        <v>245</v>
      </c>
      <c r="D14" s="999"/>
      <c r="E14" s="403">
        <f aca="true" t="shared" si="1" ref="E14:P14">SUM(E12:E13)</f>
        <v>292465.5</v>
      </c>
      <c r="F14" s="404">
        <f t="shared" si="1"/>
        <v>0</v>
      </c>
      <c r="G14" s="403">
        <f t="shared" si="1"/>
        <v>58493.1</v>
      </c>
      <c r="H14" s="404">
        <f t="shared" si="1"/>
        <v>0</v>
      </c>
      <c r="I14" s="403">
        <f t="shared" si="1"/>
        <v>58493.1</v>
      </c>
      <c r="J14" s="404">
        <f t="shared" si="1"/>
        <v>0</v>
      </c>
      <c r="K14" s="403">
        <f t="shared" si="1"/>
        <v>38995.4</v>
      </c>
      <c r="L14" s="404">
        <f t="shared" si="1"/>
        <v>0</v>
      </c>
      <c r="M14" s="403">
        <f t="shared" si="1"/>
        <v>38995.4</v>
      </c>
      <c r="N14" s="404">
        <f t="shared" si="1"/>
        <v>0</v>
      </c>
      <c r="O14" s="403">
        <f t="shared" si="1"/>
        <v>487442.5</v>
      </c>
      <c r="P14" s="405">
        <f t="shared" si="1"/>
        <v>0</v>
      </c>
    </row>
    <row r="15" spans="2:16" s="141" customFormat="1" ht="12.75">
      <c r="B15" s="120"/>
      <c r="C15" s="401"/>
      <c r="D15" s="401"/>
      <c r="E15" s="397"/>
      <c r="F15" s="398"/>
      <c r="G15" s="399"/>
      <c r="H15" s="130"/>
      <c r="I15" s="397"/>
      <c r="J15" s="398"/>
      <c r="K15" s="399"/>
      <c r="L15" s="130"/>
      <c r="M15" s="397"/>
      <c r="N15" s="130"/>
      <c r="O15" s="397"/>
      <c r="P15" s="400"/>
    </row>
    <row r="16" spans="2:16" s="141" customFormat="1" ht="12.75">
      <c r="B16" s="120" t="s">
        <v>261</v>
      </c>
      <c r="C16" s="401"/>
      <c r="D16" s="401"/>
      <c r="E16" s="397"/>
      <c r="F16" s="398"/>
      <c r="G16" s="399"/>
      <c r="H16" s="130"/>
      <c r="I16" s="397"/>
      <c r="J16" s="398"/>
      <c r="K16" s="399"/>
      <c r="L16" s="130"/>
      <c r="M16" s="397"/>
      <c r="N16" s="130"/>
      <c r="O16" s="397"/>
      <c r="P16" s="400"/>
    </row>
    <row r="17" spans="2:16" ht="12.75">
      <c r="B17" s="114"/>
      <c r="C17" s="996" t="s">
        <v>260</v>
      </c>
      <c r="D17" s="997"/>
      <c r="E17" s="119">
        <v>264173</v>
      </c>
      <c r="F17" s="118"/>
      <c r="G17" s="38">
        <v>63125</v>
      </c>
      <c r="H17" s="39"/>
      <c r="I17" s="119">
        <v>54834.6</v>
      </c>
      <c r="J17" s="118"/>
      <c r="K17" s="38">
        <v>35000</v>
      </c>
      <c r="L17" s="39"/>
      <c r="M17" s="119">
        <v>40000</v>
      </c>
      <c r="N17" s="39"/>
      <c r="O17" s="119">
        <f>+E17+G17+I17+K17+M17</f>
        <v>457132.6</v>
      </c>
      <c r="P17" s="37">
        <f>+F17+H17+J17+L17+N17</f>
        <v>0</v>
      </c>
    </row>
    <row r="18" spans="2:16" s="548" customFormat="1" ht="28.5" customHeight="1">
      <c r="B18" s="114"/>
      <c r="C18" s="1002" t="s">
        <v>453</v>
      </c>
      <c r="D18" s="1003"/>
      <c r="E18" s="753"/>
      <c r="F18" s="551"/>
      <c r="G18" s="552"/>
      <c r="H18" s="249"/>
      <c r="I18" s="753"/>
      <c r="J18" s="551"/>
      <c r="K18" s="552"/>
      <c r="L18" s="249"/>
      <c r="M18" s="753"/>
      <c r="N18" s="249"/>
      <c r="O18" s="753"/>
      <c r="P18" s="574"/>
    </row>
    <row r="19" spans="2:16" s="548" customFormat="1" ht="12.75">
      <c r="B19" s="114"/>
      <c r="C19" s="1002" t="s">
        <v>452</v>
      </c>
      <c r="D19" s="1003"/>
      <c r="E19" s="753"/>
      <c r="F19" s="551"/>
      <c r="G19" s="552"/>
      <c r="H19" s="249"/>
      <c r="I19" s="753"/>
      <c r="J19" s="551"/>
      <c r="K19" s="552"/>
      <c r="L19" s="249"/>
      <c r="M19" s="753"/>
      <c r="N19" s="249"/>
      <c r="O19" s="753"/>
      <c r="P19" s="574"/>
    </row>
    <row r="20" spans="2:16" ht="12.75">
      <c r="B20" s="114"/>
      <c r="C20" s="421"/>
      <c r="D20" s="421"/>
      <c r="E20" s="119"/>
      <c r="F20" s="118"/>
      <c r="G20" s="38"/>
      <c r="H20" s="39"/>
      <c r="I20" s="119"/>
      <c r="J20" s="118"/>
      <c r="K20" s="38"/>
      <c r="L20" s="39"/>
      <c r="M20" s="119"/>
      <c r="N20" s="39"/>
      <c r="O20" s="119"/>
      <c r="P20" s="37"/>
    </row>
    <row r="21" spans="2:16" ht="12.75">
      <c r="B21" s="114"/>
      <c r="C21" s="421"/>
      <c r="D21" s="421"/>
      <c r="E21" s="119"/>
      <c r="F21" s="118"/>
      <c r="G21" s="38"/>
      <c r="H21" s="39"/>
      <c r="I21" s="119"/>
      <c r="J21" s="118"/>
      <c r="K21" s="38"/>
      <c r="L21" s="39"/>
      <c r="M21" s="119"/>
      <c r="N21" s="39"/>
      <c r="O21" s="119"/>
      <c r="P21" s="37"/>
    </row>
    <row r="22" spans="2:16" ht="12.75">
      <c r="B22" s="114"/>
      <c r="C22" s="40"/>
      <c r="D22" s="40"/>
      <c r="E22" s="119"/>
      <c r="F22" s="118"/>
      <c r="G22" s="38"/>
      <c r="H22" s="39"/>
      <c r="I22" s="119"/>
      <c r="J22" s="118"/>
      <c r="K22" s="38"/>
      <c r="L22" s="39"/>
      <c r="M22" s="119"/>
      <c r="N22" s="39"/>
      <c r="O22" s="119"/>
      <c r="P22" s="37"/>
    </row>
    <row r="23" spans="2:16" ht="15.75" customHeight="1" thickBot="1">
      <c r="B23" s="1000" t="s">
        <v>46</v>
      </c>
      <c r="C23" s="1001"/>
      <c r="D23" s="1001"/>
      <c r="E23" s="406">
        <f aca="true" t="shared" si="2" ref="E23:P23">SUM(E17:E22)</f>
        <v>264173</v>
      </c>
      <c r="F23" s="407">
        <f t="shared" si="2"/>
        <v>0</v>
      </c>
      <c r="G23" s="406">
        <f t="shared" si="2"/>
        <v>63125</v>
      </c>
      <c r="H23" s="407">
        <f t="shared" si="2"/>
        <v>0</v>
      </c>
      <c r="I23" s="406">
        <f t="shared" si="2"/>
        <v>54834.6</v>
      </c>
      <c r="J23" s="407">
        <f t="shared" si="2"/>
        <v>0</v>
      </c>
      <c r="K23" s="406">
        <f t="shared" si="2"/>
        <v>35000</v>
      </c>
      <c r="L23" s="407">
        <f t="shared" si="2"/>
        <v>0</v>
      </c>
      <c r="M23" s="406">
        <f t="shared" si="2"/>
        <v>40000</v>
      </c>
      <c r="N23" s="407">
        <f t="shared" si="2"/>
        <v>0</v>
      </c>
      <c r="O23" s="406">
        <f t="shared" si="2"/>
        <v>457132.6</v>
      </c>
      <c r="P23" s="408">
        <f t="shared" si="2"/>
        <v>0</v>
      </c>
    </row>
    <row r="24" spans="2:16" ht="13.5" thickBot="1">
      <c r="B24" s="237" t="s">
        <v>244</v>
      </c>
      <c r="C24" s="46"/>
      <c r="D24" s="238"/>
      <c r="E24" s="237">
        <f aca="true" t="shared" si="3" ref="E24:P24">+E14-E23</f>
        <v>28292.5</v>
      </c>
      <c r="F24" s="239">
        <f t="shared" si="3"/>
        <v>0</v>
      </c>
      <c r="G24" s="237">
        <f t="shared" si="3"/>
        <v>-4631.9000000000015</v>
      </c>
      <c r="H24" s="239">
        <f t="shared" si="3"/>
        <v>0</v>
      </c>
      <c r="I24" s="237">
        <f t="shared" si="3"/>
        <v>3658.5</v>
      </c>
      <c r="J24" s="239">
        <f t="shared" si="3"/>
        <v>0</v>
      </c>
      <c r="K24" s="237">
        <f t="shared" si="3"/>
        <v>3995.4000000000015</v>
      </c>
      <c r="L24" s="239">
        <f t="shared" si="3"/>
        <v>0</v>
      </c>
      <c r="M24" s="237">
        <f t="shared" si="3"/>
        <v>-1004.5999999999985</v>
      </c>
      <c r="N24" s="239">
        <f t="shared" si="3"/>
        <v>0</v>
      </c>
      <c r="O24" s="150">
        <f t="shared" si="3"/>
        <v>30309.900000000023</v>
      </c>
      <c r="P24" s="47">
        <f t="shared" si="3"/>
        <v>0</v>
      </c>
    </row>
    <row r="25" ht="13.5" thickTop="1">
      <c r="C25" s="141"/>
    </row>
    <row r="26" spans="3:7" ht="12.75">
      <c r="C26" s="141"/>
      <c r="G26" s="92" t="s">
        <v>324</v>
      </c>
    </row>
    <row r="27" spans="9:15" ht="12.75">
      <c r="I27" s="232"/>
      <c r="J27" s="232"/>
      <c r="K27" s="232"/>
      <c r="L27" s="232"/>
      <c r="M27" s="232"/>
      <c r="N27" s="232"/>
      <c r="O27" s="232"/>
    </row>
  </sheetData>
  <sheetProtection/>
  <mergeCells count="17">
    <mergeCell ref="C17:D17"/>
    <mergeCell ref="M9:N9"/>
    <mergeCell ref="C14:D14"/>
    <mergeCell ref="B23:D23"/>
    <mergeCell ref="N6:O6"/>
    <mergeCell ref="C12:D12"/>
    <mergeCell ref="C19:D19"/>
    <mergeCell ref="C18:D18"/>
    <mergeCell ref="B2:P2"/>
    <mergeCell ref="B8:D10"/>
    <mergeCell ref="E8:N8"/>
    <mergeCell ref="O8:P9"/>
    <mergeCell ref="E9:F9"/>
    <mergeCell ref="G9:H9"/>
    <mergeCell ref="I9:J9"/>
    <mergeCell ref="K9:L9"/>
    <mergeCell ref="N5:O5"/>
  </mergeCells>
  <printOptions gridLines="1"/>
  <pageMargins left="0.17" right="0.17" top="0.28" bottom="0.27" header="0.23" footer="0.16"/>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rgb="FFFF9900"/>
  </sheetPr>
  <dimension ref="B3:I14"/>
  <sheetViews>
    <sheetView zoomScalePageLayoutView="0" workbookViewId="0" topLeftCell="A1">
      <selection activeCell="H12" sqref="H12"/>
    </sheetView>
  </sheetViews>
  <sheetFormatPr defaultColWidth="9.140625" defaultRowHeight="15"/>
  <cols>
    <col min="2" max="2" width="26.28125" style="0" bestFit="1" customWidth="1"/>
    <col min="3" max="3" width="15.00390625" style="0" bestFit="1" customWidth="1"/>
    <col min="4" max="4" width="19.8515625" style="0" bestFit="1" customWidth="1"/>
    <col min="5" max="5" width="16.8515625" style="0" bestFit="1" customWidth="1"/>
    <col min="6" max="6" width="11.7109375" style="0" bestFit="1" customWidth="1"/>
    <col min="8" max="8" width="8.140625" style="0" bestFit="1" customWidth="1"/>
    <col min="9" max="9" width="9.28125" style="0" customWidth="1"/>
  </cols>
  <sheetData>
    <row r="3" spans="2:9" ht="17.25">
      <c r="B3" s="707" t="s">
        <v>217</v>
      </c>
      <c r="C3" s="872" t="s">
        <v>586</v>
      </c>
      <c r="D3" s="872"/>
      <c r="E3" s="872"/>
      <c r="F3" s="872"/>
      <c r="G3" s="872"/>
      <c r="H3" s="872"/>
      <c r="I3" s="872"/>
    </row>
    <row r="4" spans="2:7" ht="19.5">
      <c r="B4" s="1004"/>
      <c r="C4" s="1004"/>
      <c r="D4" s="1004"/>
      <c r="E4" s="708"/>
      <c r="F4" s="708"/>
      <c r="G4" s="520"/>
    </row>
    <row r="5" ht="14.25">
      <c r="B5" s="521"/>
    </row>
    <row r="6" spans="2:9" ht="28.5">
      <c r="B6" s="709" t="s">
        <v>592</v>
      </c>
      <c r="C6" s="709" t="s">
        <v>580</v>
      </c>
      <c r="D6" s="709" t="s">
        <v>587</v>
      </c>
      <c r="E6" s="711" t="s">
        <v>588</v>
      </c>
      <c r="F6" s="711" t="s">
        <v>589</v>
      </c>
      <c r="G6" s="709" t="s">
        <v>581</v>
      </c>
      <c r="H6" s="709" t="s">
        <v>582</v>
      </c>
      <c r="I6" s="709" t="s">
        <v>583</v>
      </c>
    </row>
    <row r="7" spans="2:9" ht="14.25">
      <c r="B7" s="516" t="s">
        <v>648</v>
      </c>
      <c r="C7" s="516" t="s">
        <v>584</v>
      </c>
      <c r="D7" s="516"/>
      <c r="E7" s="516"/>
      <c r="F7" s="516"/>
      <c r="G7" s="516"/>
      <c r="H7" s="516"/>
      <c r="I7" s="516"/>
    </row>
    <row r="8" spans="2:9" ht="14.25">
      <c r="B8" s="516"/>
      <c r="C8" s="516" t="s">
        <v>585</v>
      </c>
      <c r="D8" s="516"/>
      <c r="E8" s="516"/>
      <c r="F8" s="516"/>
      <c r="G8" s="516"/>
      <c r="H8" s="516"/>
      <c r="I8" s="516"/>
    </row>
    <row r="9" spans="2:9" ht="14.25">
      <c r="B9" s="516"/>
      <c r="C9" s="516" t="s">
        <v>312</v>
      </c>
      <c r="D9" s="516"/>
      <c r="E9" s="516"/>
      <c r="F9" s="516"/>
      <c r="G9" s="516"/>
      <c r="H9" s="516"/>
      <c r="I9" s="516"/>
    </row>
    <row r="10" spans="2:9" ht="14.25">
      <c r="B10" s="710"/>
      <c r="C10" s="710"/>
      <c r="D10" s="710"/>
      <c r="E10" s="710"/>
      <c r="F10" s="710"/>
      <c r="G10" s="710"/>
      <c r="H10" s="710"/>
      <c r="I10" s="710"/>
    </row>
    <row r="14" spans="2:3" ht="14.25">
      <c r="B14" s="712" t="s">
        <v>590</v>
      </c>
      <c r="C14" t="s">
        <v>591</v>
      </c>
    </row>
  </sheetData>
  <sheetProtection/>
  <mergeCells count="2">
    <mergeCell ref="C3:I3"/>
    <mergeCell ref="B4:D4"/>
  </mergeCells>
  <printOptions gridLines="1"/>
  <pageMargins left="0.17" right="0.17" top="0.28" bottom="0.27" header="0.23" footer="0.16"/>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rgb="FFFFFF00"/>
  </sheetPr>
  <dimension ref="A1:D89"/>
  <sheetViews>
    <sheetView zoomScale="120" zoomScaleNormal="120" zoomScalePageLayoutView="0" workbookViewId="0" topLeftCell="A1">
      <selection activeCell="C9" sqref="C9"/>
    </sheetView>
  </sheetViews>
  <sheetFormatPr defaultColWidth="9.140625" defaultRowHeight="15"/>
  <cols>
    <col min="1" max="1" width="4.57421875" style="640" customWidth="1"/>
    <col min="2" max="2" width="6.28125" style="645" customWidth="1"/>
    <col min="3" max="3" width="116.57421875" style="646" customWidth="1"/>
    <col min="4" max="4" width="17.7109375" style="640" customWidth="1"/>
    <col min="5" max="16384" width="9.140625" style="640" customWidth="1"/>
  </cols>
  <sheetData>
    <row r="1" spans="3:4" s="595" customFormat="1" ht="17.25">
      <c r="C1" s="904"/>
      <c r="D1" s="904"/>
    </row>
    <row r="2" spans="2:4" s="595" customFormat="1" ht="15" customHeight="1">
      <c r="B2" s="1005" t="s">
        <v>536</v>
      </c>
      <c r="C2" s="1005"/>
      <c r="D2" s="1005"/>
    </row>
    <row r="3" spans="2:3" ht="19.5" customHeight="1">
      <c r="B3" s="638"/>
      <c r="C3" s="639"/>
    </row>
    <row r="4" spans="2:4" ht="12" customHeight="1">
      <c r="B4" s="665"/>
      <c r="C4" s="684"/>
      <c r="D4" s="673"/>
    </row>
    <row r="5" spans="2:4" ht="12" customHeight="1">
      <c r="B5" s="665"/>
      <c r="C5" s="644" t="s">
        <v>560</v>
      </c>
      <c r="D5" s="673"/>
    </row>
    <row r="6" spans="2:4" ht="19.5" customHeight="1">
      <c r="B6" s="641"/>
      <c r="C6" s="643" t="s">
        <v>649</v>
      </c>
      <c r="D6" s="673"/>
    </row>
    <row r="7" spans="2:4" ht="19.5" customHeight="1">
      <c r="B7" s="641"/>
      <c r="C7" s="643" t="s">
        <v>457</v>
      </c>
      <c r="D7" s="673"/>
    </row>
    <row r="8" spans="2:4" ht="19.5" customHeight="1">
      <c r="B8" s="641"/>
      <c r="C8" s="643" t="s">
        <v>554</v>
      </c>
      <c r="D8" s="673"/>
    </row>
    <row r="9" spans="2:4" ht="19.5" customHeight="1">
      <c r="B9" s="641"/>
      <c r="C9" s="643" t="s">
        <v>458</v>
      </c>
      <c r="D9" s="673"/>
    </row>
    <row r="10" spans="2:4" ht="19.5" customHeight="1">
      <c r="B10" s="641"/>
      <c r="C10" s="643" t="s">
        <v>553</v>
      </c>
      <c r="D10" s="673"/>
    </row>
    <row r="11" spans="2:4" ht="20.25" customHeight="1">
      <c r="B11" s="641"/>
      <c r="C11" s="643" t="s">
        <v>471</v>
      </c>
      <c r="D11" s="673"/>
    </row>
    <row r="12" spans="2:4" ht="14.25">
      <c r="B12" s="641"/>
      <c r="C12" s="644" t="s">
        <v>561</v>
      </c>
      <c r="D12" s="673"/>
    </row>
    <row r="13" spans="1:4" s="642" customFormat="1" ht="14.25">
      <c r="A13" s="640"/>
      <c r="B13" s="641"/>
      <c r="C13" s="643" t="s">
        <v>562</v>
      </c>
      <c r="D13" s="673"/>
    </row>
    <row r="14" spans="1:4" ht="19.5" customHeight="1">
      <c r="A14" s="685"/>
      <c r="B14" s="641"/>
      <c r="C14" s="643" t="s">
        <v>395</v>
      </c>
      <c r="D14" s="674"/>
    </row>
    <row r="15" spans="2:4" ht="19.5" customHeight="1">
      <c r="B15" s="641"/>
      <c r="C15" s="643" t="s">
        <v>459</v>
      </c>
      <c r="D15" s="673"/>
    </row>
    <row r="16" spans="2:4" ht="19.5" customHeight="1">
      <c r="B16" s="641"/>
      <c r="C16" s="643" t="s">
        <v>469</v>
      </c>
      <c r="D16" s="673"/>
    </row>
    <row r="17" spans="2:4" ht="14.25">
      <c r="B17" s="641"/>
      <c r="C17" s="643" t="s">
        <v>470</v>
      </c>
      <c r="D17" s="673"/>
    </row>
    <row r="18" spans="2:4" s="685" customFormat="1" ht="19.5" customHeight="1">
      <c r="B18" s="641"/>
      <c r="C18" s="643" t="s">
        <v>479</v>
      </c>
      <c r="D18" s="686"/>
    </row>
    <row r="19" spans="2:4" s="685" customFormat="1" ht="19.5" customHeight="1">
      <c r="B19" s="641"/>
      <c r="C19" s="643" t="s">
        <v>556</v>
      </c>
      <c r="D19" s="686"/>
    </row>
    <row r="20" spans="2:4" ht="19.5" customHeight="1">
      <c r="B20" s="641"/>
      <c r="C20" s="643" t="s">
        <v>467</v>
      </c>
      <c r="D20" s="673"/>
    </row>
    <row r="21" spans="2:4" ht="19.5" customHeight="1">
      <c r="B21" s="641"/>
      <c r="C21" s="643" t="s">
        <v>391</v>
      </c>
      <c r="D21" s="673"/>
    </row>
    <row r="22" spans="2:4" s="685" customFormat="1" ht="19.5" customHeight="1">
      <c r="B22" s="641"/>
      <c r="C22" s="644" t="s">
        <v>563</v>
      </c>
      <c r="D22" s="686"/>
    </row>
    <row r="23" spans="2:4" ht="19.5" customHeight="1">
      <c r="B23" s="641"/>
      <c r="C23" s="643" t="s">
        <v>460</v>
      </c>
      <c r="D23" s="673"/>
    </row>
    <row r="24" spans="2:4" ht="19.5" customHeight="1">
      <c r="B24" s="641"/>
      <c r="C24" s="643" t="s">
        <v>461</v>
      </c>
      <c r="D24" s="673"/>
    </row>
    <row r="25" spans="2:4" ht="19.5" customHeight="1">
      <c r="B25" s="641"/>
      <c r="C25" s="643" t="s">
        <v>462</v>
      </c>
      <c r="D25" s="673"/>
    </row>
    <row r="26" spans="2:4" ht="19.5" customHeight="1">
      <c r="B26" s="641"/>
      <c r="C26" s="643" t="s">
        <v>468</v>
      </c>
      <c r="D26" s="673"/>
    </row>
    <row r="27" spans="2:4" ht="14.25">
      <c r="B27" s="641"/>
      <c r="C27" s="643" t="s">
        <v>594</v>
      </c>
      <c r="D27" s="673"/>
    </row>
    <row r="28" spans="2:4" ht="14.25">
      <c r="B28" s="641"/>
      <c r="C28" s="643" t="s">
        <v>480</v>
      </c>
      <c r="D28" s="673"/>
    </row>
    <row r="29" spans="2:4" ht="14.25">
      <c r="B29" s="641"/>
      <c r="C29" s="643" t="s">
        <v>481</v>
      </c>
      <c r="D29" s="673"/>
    </row>
    <row r="30" spans="2:4" ht="19.5" customHeight="1">
      <c r="B30" s="641"/>
      <c r="C30" s="643" t="s">
        <v>392</v>
      </c>
      <c r="D30" s="673"/>
    </row>
    <row r="31" spans="2:4" ht="19.5" customHeight="1">
      <c r="B31" s="641"/>
      <c r="C31" s="643" t="s">
        <v>485</v>
      </c>
      <c r="D31" s="673"/>
    </row>
    <row r="32" spans="2:4" ht="19.5" customHeight="1">
      <c r="B32" s="641"/>
      <c r="C32" s="643" t="s">
        <v>486</v>
      </c>
      <c r="D32" s="673"/>
    </row>
    <row r="33" spans="2:4" ht="19.5" customHeight="1">
      <c r="B33" s="641"/>
      <c r="C33" s="643" t="s">
        <v>487</v>
      </c>
      <c r="D33" s="673"/>
    </row>
    <row r="34" spans="2:4" ht="19.5" customHeight="1">
      <c r="B34" s="641"/>
      <c r="C34" s="643" t="s">
        <v>488</v>
      </c>
      <c r="D34" s="673"/>
    </row>
    <row r="35" spans="2:4" ht="19.5" customHeight="1">
      <c r="B35" s="641"/>
      <c r="C35" s="643" t="s">
        <v>489</v>
      </c>
      <c r="D35" s="673"/>
    </row>
    <row r="36" spans="2:4" ht="19.5" customHeight="1">
      <c r="B36" s="641"/>
      <c r="C36" s="643" t="s">
        <v>564</v>
      </c>
      <c r="D36" s="673"/>
    </row>
    <row r="37" spans="2:4" ht="14.25">
      <c r="B37" s="641"/>
      <c r="C37" s="643" t="s">
        <v>490</v>
      </c>
      <c r="D37" s="673"/>
    </row>
    <row r="38" spans="2:4" ht="14.25">
      <c r="B38" s="641"/>
      <c r="C38" s="643" t="s">
        <v>491</v>
      </c>
      <c r="D38" s="673"/>
    </row>
    <row r="39" spans="1:4" s="642" customFormat="1" ht="19.5" customHeight="1">
      <c r="A39" s="640"/>
      <c r="B39" s="641"/>
      <c r="C39" s="643" t="s">
        <v>393</v>
      </c>
      <c r="D39" s="673"/>
    </row>
    <row r="40" spans="1:4" s="642" customFormat="1" ht="19.5" customHeight="1">
      <c r="A40" s="640"/>
      <c r="B40" s="641"/>
      <c r="C40" s="644" t="s">
        <v>565</v>
      </c>
      <c r="D40" s="673"/>
    </row>
    <row r="41" spans="1:4" s="642" customFormat="1" ht="19.5" customHeight="1">
      <c r="A41" s="640"/>
      <c r="B41" s="641"/>
      <c r="C41" s="643" t="s">
        <v>555</v>
      </c>
      <c r="D41" s="673"/>
    </row>
    <row r="42" spans="2:4" ht="19.5" customHeight="1">
      <c r="B42" s="641"/>
      <c r="C42" s="643" t="s">
        <v>463</v>
      </c>
      <c r="D42" s="673"/>
    </row>
    <row r="43" spans="2:4" ht="19.5" customHeight="1">
      <c r="B43" s="641"/>
      <c r="C43" s="643" t="s">
        <v>464</v>
      </c>
      <c r="D43" s="673"/>
    </row>
    <row r="44" spans="2:4" ht="19.5" customHeight="1">
      <c r="B44" s="641"/>
      <c r="C44" s="643" t="s">
        <v>390</v>
      </c>
      <c r="D44" s="673"/>
    </row>
    <row r="45" spans="2:4" ht="19.5" customHeight="1">
      <c r="B45" s="641"/>
      <c r="C45" s="643" t="s">
        <v>465</v>
      </c>
      <c r="D45" s="673"/>
    </row>
    <row r="46" spans="2:4" ht="19.5" customHeight="1">
      <c r="B46" s="641"/>
      <c r="C46" s="643" t="s">
        <v>466</v>
      </c>
      <c r="D46" s="673"/>
    </row>
    <row r="47" spans="2:4" ht="19.5" customHeight="1">
      <c r="B47" s="641"/>
      <c r="C47" s="644" t="s">
        <v>566</v>
      </c>
      <c r="D47" s="673"/>
    </row>
    <row r="48" spans="2:4" ht="19.5" customHeight="1">
      <c r="B48" s="641"/>
      <c r="C48" s="643" t="s">
        <v>472</v>
      </c>
      <c r="D48" s="673"/>
    </row>
    <row r="49" spans="2:4" ht="19.5" customHeight="1">
      <c r="B49" s="641"/>
      <c r="C49" s="643" t="s">
        <v>506</v>
      </c>
      <c r="D49" s="673"/>
    </row>
    <row r="50" spans="2:4" ht="19.5" customHeight="1">
      <c r="B50" s="641"/>
      <c r="C50" s="643" t="s">
        <v>567</v>
      </c>
      <c r="D50" s="673"/>
    </row>
    <row r="51" spans="2:4" ht="19.5" customHeight="1">
      <c r="B51" s="641"/>
      <c r="C51" s="643" t="s">
        <v>559</v>
      </c>
      <c r="D51" s="673"/>
    </row>
    <row r="52" spans="2:4" ht="19.5" customHeight="1">
      <c r="B52" s="641"/>
      <c r="C52" s="644" t="s">
        <v>568</v>
      </c>
      <c r="D52" s="673"/>
    </row>
    <row r="53" spans="2:4" ht="19.5" customHeight="1">
      <c r="B53" s="641"/>
      <c r="C53" s="643" t="s">
        <v>475</v>
      </c>
      <c r="D53" s="673"/>
    </row>
    <row r="54" spans="2:4" ht="14.25">
      <c r="B54" s="641"/>
      <c r="C54" s="643" t="s">
        <v>478</v>
      </c>
      <c r="D54" s="673"/>
    </row>
    <row r="55" spans="2:4" ht="19.5" customHeight="1">
      <c r="B55" s="641"/>
      <c r="C55" s="643" t="s">
        <v>476</v>
      </c>
      <c r="D55" s="673"/>
    </row>
    <row r="56" spans="2:4" ht="19.5" customHeight="1">
      <c r="B56" s="641"/>
      <c r="C56" s="643" t="s">
        <v>477</v>
      </c>
      <c r="D56" s="673"/>
    </row>
    <row r="57" spans="2:4" ht="19.5" customHeight="1">
      <c r="B57" s="641"/>
      <c r="C57" s="643" t="s">
        <v>473</v>
      </c>
      <c r="D57" s="673"/>
    </row>
    <row r="58" spans="2:4" ht="19.5" customHeight="1">
      <c r="B58" s="641"/>
      <c r="C58" s="643" t="s">
        <v>474</v>
      </c>
      <c r="D58" s="673"/>
    </row>
    <row r="59" spans="2:4" ht="19.5" customHeight="1">
      <c r="B59" s="641"/>
      <c r="C59" s="644" t="s">
        <v>569</v>
      </c>
      <c r="D59" s="673"/>
    </row>
    <row r="60" spans="2:4" ht="14.25">
      <c r="B60" s="641"/>
      <c r="C60" s="643" t="s">
        <v>595</v>
      </c>
      <c r="D60" s="673"/>
    </row>
    <row r="61" spans="2:4" ht="19.5" customHeight="1">
      <c r="B61" s="641"/>
      <c r="C61" s="643" t="s">
        <v>482</v>
      </c>
      <c r="D61" s="673"/>
    </row>
    <row r="62" spans="2:4" ht="19.5" customHeight="1">
      <c r="B62" s="641"/>
      <c r="C62" s="643" t="s">
        <v>483</v>
      </c>
      <c r="D62" s="673"/>
    </row>
    <row r="63" spans="2:4" ht="19.5" customHeight="1">
      <c r="B63" s="641"/>
      <c r="C63" s="643" t="s">
        <v>484</v>
      </c>
      <c r="D63" s="673"/>
    </row>
    <row r="64" spans="1:4" s="642" customFormat="1" ht="19.5" customHeight="1">
      <c r="A64" s="640"/>
      <c r="B64" s="641"/>
      <c r="C64" s="643" t="s">
        <v>557</v>
      </c>
      <c r="D64" s="673"/>
    </row>
    <row r="65" spans="1:4" s="642" customFormat="1" ht="19.5" customHeight="1">
      <c r="A65" s="640"/>
      <c r="B65" s="641"/>
      <c r="C65" s="644" t="s">
        <v>570</v>
      </c>
      <c r="D65" s="673"/>
    </row>
    <row r="66" spans="2:4" s="690" customFormat="1" ht="19.5" customHeight="1">
      <c r="B66" s="641"/>
      <c r="C66" s="721" t="s">
        <v>494</v>
      </c>
      <c r="D66" s="722"/>
    </row>
    <row r="67" spans="1:4" ht="19.5" customHeight="1">
      <c r="A67" s="685"/>
      <c r="B67" s="641"/>
      <c r="C67" s="643" t="s">
        <v>495</v>
      </c>
      <c r="D67" s="674"/>
    </row>
    <row r="68" spans="2:4" ht="19.5" customHeight="1">
      <c r="B68" s="641"/>
      <c r="C68" s="643" t="s">
        <v>496</v>
      </c>
      <c r="D68" s="673"/>
    </row>
    <row r="69" spans="1:4" s="642" customFormat="1" ht="19.5" customHeight="1">
      <c r="A69" s="640"/>
      <c r="B69" s="641"/>
      <c r="C69" s="643" t="s">
        <v>492</v>
      </c>
      <c r="D69" s="673"/>
    </row>
    <row r="70" spans="2:4" ht="19.5" customHeight="1">
      <c r="B70" s="641"/>
      <c r="C70" s="643" t="s">
        <v>493</v>
      </c>
      <c r="D70" s="673"/>
    </row>
    <row r="71" spans="2:4" ht="19.5" customHeight="1">
      <c r="B71" s="641"/>
      <c r="C71" s="643" t="s">
        <v>498</v>
      </c>
      <c r="D71" s="673"/>
    </row>
    <row r="72" spans="2:4" ht="19.5" customHeight="1">
      <c r="B72" s="641"/>
      <c r="C72" s="643" t="s">
        <v>394</v>
      </c>
      <c r="D72" s="673"/>
    </row>
    <row r="73" spans="2:4" ht="19.5" customHeight="1">
      <c r="B73" s="641"/>
      <c r="C73" s="643" t="s">
        <v>507</v>
      </c>
      <c r="D73" s="673"/>
    </row>
    <row r="74" spans="2:4" ht="19.5" customHeight="1">
      <c r="B74" s="641"/>
      <c r="C74" s="643" t="s">
        <v>508</v>
      </c>
      <c r="D74" s="673"/>
    </row>
    <row r="75" spans="2:4" ht="19.5" customHeight="1">
      <c r="B75" s="641"/>
      <c r="C75" s="643" t="s">
        <v>497</v>
      </c>
      <c r="D75" s="673"/>
    </row>
    <row r="76" spans="2:4" ht="19.5" customHeight="1">
      <c r="B76" s="641"/>
      <c r="C76" s="644" t="s">
        <v>571</v>
      </c>
      <c r="D76" s="673"/>
    </row>
    <row r="77" spans="2:4" ht="19.5" customHeight="1">
      <c r="B77" s="641"/>
      <c r="C77" s="643" t="s">
        <v>499</v>
      </c>
      <c r="D77" s="673"/>
    </row>
    <row r="78" spans="2:4" ht="19.5" customHeight="1">
      <c r="B78" s="641"/>
      <c r="C78" s="643" t="s">
        <v>500</v>
      </c>
      <c r="D78" s="673"/>
    </row>
    <row r="79" spans="2:4" ht="19.5" customHeight="1">
      <c r="B79" s="641"/>
      <c r="C79" s="643" t="s">
        <v>501</v>
      </c>
      <c r="D79" s="673"/>
    </row>
    <row r="80" spans="2:4" ht="19.5" customHeight="1">
      <c r="B80" s="641"/>
      <c r="C80" s="643" t="s">
        <v>502</v>
      </c>
      <c r="D80" s="673"/>
    </row>
    <row r="81" spans="2:4" ht="19.5" customHeight="1">
      <c r="B81" s="641"/>
      <c r="C81" s="643" t="s">
        <v>503</v>
      </c>
      <c r="D81" s="673"/>
    </row>
    <row r="82" spans="2:4" ht="19.5" customHeight="1">
      <c r="B82" s="641"/>
      <c r="C82" s="643" t="s">
        <v>504</v>
      </c>
      <c r="D82" s="673"/>
    </row>
    <row r="83" spans="2:4" ht="19.5" customHeight="1">
      <c r="B83" s="641"/>
      <c r="C83" s="643" t="s">
        <v>505</v>
      </c>
      <c r="D83" s="673"/>
    </row>
    <row r="84" spans="2:4" ht="19.5" customHeight="1">
      <c r="B84" s="641"/>
      <c r="C84" s="643" t="s">
        <v>558</v>
      </c>
      <c r="D84" s="673"/>
    </row>
    <row r="85" spans="2:4" ht="19.5" customHeight="1">
      <c r="B85" s="641"/>
      <c r="C85" s="687" t="s">
        <v>572</v>
      </c>
      <c r="D85" s="673"/>
    </row>
    <row r="86" spans="2:4" ht="19.5" customHeight="1">
      <c r="B86" s="641"/>
      <c r="C86" s="643" t="s">
        <v>509</v>
      </c>
      <c r="D86" s="673"/>
    </row>
    <row r="87" spans="2:4" ht="19.5" customHeight="1">
      <c r="B87" s="641"/>
      <c r="C87" s="643" t="s">
        <v>510</v>
      </c>
      <c r="D87" s="673"/>
    </row>
    <row r="88" spans="2:4" ht="19.5" customHeight="1">
      <c r="B88" s="641"/>
      <c r="C88" s="643" t="s">
        <v>573</v>
      </c>
      <c r="D88" s="673"/>
    </row>
    <row r="89" spans="2:4" ht="19.5" customHeight="1">
      <c r="B89" s="641"/>
      <c r="C89" s="643" t="s">
        <v>396</v>
      </c>
      <c r="D89" s="673"/>
    </row>
  </sheetData>
  <sheetProtection/>
  <mergeCells count="2">
    <mergeCell ref="C1:D1"/>
    <mergeCell ref="B2:D2"/>
  </mergeCells>
  <printOptions gridLines="1"/>
  <pageMargins left="0.17" right="0.17" top="0.28" bottom="0.27" header="0.23" footer="0.16"/>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tabColor rgb="FFFFFF00"/>
  </sheetPr>
  <dimension ref="B2:G96"/>
  <sheetViews>
    <sheetView zoomScalePageLayoutView="0" workbookViewId="0" topLeftCell="A1">
      <selection activeCell="I5" sqref="I5"/>
    </sheetView>
  </sheetViews>
  <sheetFormatPr defaultColWidth="9.140625" defaultRowHeight="15"/>
  <cols>
    <col min="1" max="1" width="9.7109375" style="92" customWidth="1"/>
    <col min="2" max="2" width="3.8515625" style="92" customWidth="1"/>
    <col min="3" max="3" width="45.140625" style="92" customWidth="1"/>
    <col min="4" max="4" width="39.140625" style="92" customWidth="1"/>
    <col min="5" max="5" width="21.00390625" style="92" customWidth="1"/>
    <col min="6" max="6" width="21.57421875" style="92" customWidth="1"/>
    <col min="7" max="7" width="2.28125" style="92" customWidth="1"/>
    <col min="8" max="16384" width="9.140625" style="92" customWidth="1"/>
  </cols>
  <sheetData>
    <row r="1" s="595" customFormat="1" ht="12.75"/>
    <row r="2" spans="2:6" ht="73.5" customHeight="1">
      <c r="B2" s="1010" t="s">
        <v>650</v>
      </c>
      <c r="C2" s="1010"/>
      <c r="D2" s="1010"/>
      <c r="E2" s="1010"/>
      <c r="F2" s="1010"/>
    </row>
    <row r="3" spans="2:7" s="595" customFormat="1" ht="17.25">
      <c r="B3" s="675"/>
      <c r="C3" s="1011" t="s">
        <v>401</v>
      </c>
      <c r="D3" s="1011"/>
      <c r="E3" s="1011"/>
      <c r="F3" s="1011"/>
      <c r="G3" s="1011"/>
    </row>
    <row r="5" spans="3:7" ht="15" customHeight="1">
      <c r="C5" s="904" t="str">
        <f>+'S-6'!B4</f>
        <v>ABC PRIVATE UNIVERSITY</v>
      </c>
      <c r="D5" s="904"/>
      <c r="E5" s="904"/>
      <c r="F5" s="904"/>
      <c r="G5" s="904"/>
    </row>
    <row r="7" spans="2:6" ht="15.75">
      <c r="B7" s="528"/>
      <c r="C7" s="561" t="s">
        <v>389</v>
      </c>
      <c r="D7" s="528"/>
      <c r="E7" s="528"/>
      <c r="F7" s="526"/>
    </row>
    <row r="8" spans="2:6" ht="12.75">
      <c r="B8" s="93"/>
      <c r="C8" s="40"/>
      <c r="D8" s="40"/>
      <c r="E8" s="40"/>
      <c r="F8" s="527" t="str">
        <f>+'S-8'!E6</f>
        <v>AMOUNT IN RUPEES</v>
      </c>
    </row>
    <row r="9" spans="2:5" ht="12.75">
      <c r="B9" s="93"/>
      <c r="C9" s="40"/>
      <c r="D9" s="40"/>
      <c r="E9" s="40"/>
    </row>
    <row r="10" spans="2:6" ht="16.5" thickBot="1">
      <c r="B10" s="93"/>
      <c r="C10" s="40"/>
      <c r="D10" s="40"/>
      <c r="E10" s="40" t="str">
        <f>+'S-8'!C7</f>
        <v>CET CODE</v>
      </c>
      <c r="F10" s="454" t="str">
        <f>+'S-8'!D7</f>
        <v>ABCPU</v>
      </c>
    </row>
    <row r="11" spans="2:6" ht="16.5" thickBot="1" thickTop="1">
      <c r="B11" s="912" t="s">
        <v>199</v>
      </c>
      <c r="C11" s="1006" t="s">
        <v>400</v>
      </c>
      <c r="D11" s="915" t="s">
        <v>278</v>
      </c>
      <c r="E11" s="1008" t="str">
        <f>+'S-19'!H8</f>
        <v> B.TECH</v>
      </c>
      <c r="F11" s="1009"/>
    </row>
    <row r="12" spans="2:6" ht="26.25" customHeight="1" thickBot="1">
      <c r="B12" s="914"/>
      <c r="C12" s="1007"/>
      <c r="D12" s="907"/>
      <c r="E12" s="377" t="s">
        <v>397</v>
      </c>
      <c r="F12" s="377" t="s">
        <v>398</v>
      </c>
    </row>
    <row r="13" spans="2:6" ht="13.5" thickTop="1">
      <c r="B13" s="564"/>
      <c r="C13" s="563" t="s">
        <v>426</v>
      </c>
      <c r="D13" s="341"/>
      <c r="E13" s="427"/>
      <c r="F13" s="341"/>
    </row>
    <row r="14" spans="2:6" ht="12.75">
      <c r="B14" s="114">
        <v>1</v>
      </c>
      <c r="C14" s="38"/>
      <c r="D14" s="281"/>
      <c r="E14" s="281">
        <v>0</v>
      </c>
      <c r="F14" s="38">
        <v>0</v>
      </c>
    </row>
    <row r="15" spans="2:6" ht="12.75">
      <c r="B15" s="114">
        <v>2</v>
      </c>
      <c r="C15" s="38"/>
      <c r="D15" s="281"/>
      <c r="E15" s="281"/>
      <c r="F15" s="38"/>
    </row>
    <row r="16" spans="2:6" ht="12.75">
      <c r="B16" s="114">
        <v>3</v>
      </c>
      <c r="C16" s="38"/>
      <c r="D16" s="281"/>
      <c r="E16" s="281"/>
      <c r="F16" s="38"/>
    </row>
    <row r="17" spans="2:6" ht="12.75">
      <c r="B17" s="114"/>
      <c r="C17" s="38"/>
      <c r="D17" s="281"/>
      <c r="E17" s="281"/>
      <c r="F17" s="38"/>
    </row>
    <row r="18" spans="2:6" ht="12.75">
      <c r="B18" s="114"/>
      <c r="C18" s="399" t="s">
        <v>432</v>
      </c>
      <c r="D18" s="281"/>
      <c r="E18" s="281"/>
      <c r="F18" s="38"/>
    </row>
    <row r="19" spans="2:6" ht="12.75">
      <c r="B19" s="114">
        <v>1</v>
      </c>
      <c r="C19" s="38"/>
      <c r="D19" s="281"/>
      <c r="E19" s="281">
        <v>0</v>
      </c>
      <c r="F19" s="38">
        <v>0</v>
      </c>
    </row>
    <row r="20" spans="2:6" ht="12.75">
      <c r="B20" s="114">
        <v>2</v>
      </c>
      <c r="C20" s="38"/>
      <c r="D20" s="281"/>
      <c r="E20" s="281"/>
      <c r="F20" s="38"/>
    </row>
    <row r="21" spans="2:6" ht="12.75">
      <c r="B21" s="114">
        <v>3</v>
      </c>
      <c r="C21" s="38"/>
      <c r="D21" s="281"/>
      <c r="E21" s="281"/>
      <c r="F21" s="38"/>
    </row>
    <row r="22" spans="2:6" ht="12.75">
      <c r="B22" s="114"/>
      <c r="C22" s="38"/>
      <c r="D22" s="281"/>
      <c r="E22" s="281"/>
      <c r="F22" s="38"/>
    </row>
    <row r="23" spans="2:6" ht="12.75">
      <c r="B23" s="114"/>
      <c r="C23" s="399" t="s">
        <v>651</v>
      </c>
      <c r="D23" s="281"/>
      <c r="E23" s="281"/>
      <c r="F23" s="38"/>
    </row>
    <row r="24" spans="2:6" ht="12.75">
      <c r="B24" s="114">
        <v>1</v>
      </c>
      <c r="C24" s="38"/>
      <c r="D24" s="281"/>
      <c r="E24" s="281">
        <v>0</v>
      </c>
      <c r="F24" s="38">
        <v>0</v>
      </c>
    </row>
    <row r="25" spans="2:6" ht="12.75">
      <c r="B25" s="114">
        <v>2</v>
      </c>
      <c r="C25" s="38"/>
      <c r="D25" s="281"/>
      <c r="E25" s="281"/>
      <c r="F25" s="38"/>
    </row>
    <row r="26" spans="2:6" ht="12.75">
      <c r="B26" s="114">
        <v>3</v>
      </c>
      <c r="C26" s="38"/>
      <c r="D26" s="281"/>
      <c r="E26" s="38"/>
      <c r="F26" s="281"/>
    </row>
    <row r="27" spans="2:6" ht="12.75">
      <c r="B27" s="114"/>
      <c r="C27" s="38"/>
      <c r="D27" s="281"/>
      <c r="E27" s="38"/>
      <c r="F27" s="281"/>
    </row>
    <row r="28" spans="2:6" ht="12.75">
      <c r="B28" s="114"/>
      <c r="C28" s="342"/>
      <c r="D28" s="342"/>
      <c r="E28" s="428"/>
      <c r="F28" s="342"/>
    </row>
    <row r="29" spans="2:6" ht="15.75" customHeight="1" thickBot="1">
      <c r="B29" s="333" t="s">
        <v>399</v>
      </c>
      <c r="C29" s="329"/>
      <c r="D29" s="352"/>
      <c r="E29" s="429">
        <f>SUM(E14:E28)</f>
        <v>0</v>
      </c>
      <c r="F29" s="42">
        <f>SUM(F14:F28)</f>
        <v>0</v>
      </c>
    </row>
    <row r="30" ht="13.5" thickTop="1"/>
    <row r="31" s="595" customFormat="1" ht="12.75"/>
    <row r="32" s="595" customFormat="1" ht="12.75"/>
    <row r="33" s="595" customFormat="1" ht="12.75"/>
    <row r="34" s="595" customFormat="1" ht="12.75"/>
    <row r="35" spans="5:6" ht="13.5" thickBot="1">
      <c r="E35" s="92" t="str">
        <f>+E10</f>
        <v>CET CODE</v>
      </c>
      <c r="F35" s="528" t="str">
        <f>+F10</f>
        <v>ABCPU</v>
      </c>
    </row>
    <row r="36" spans="2:6" ht="16.5" thickBot="1" thickTop="1">
      <c r="B36" s="912" t="s">
        <v>199</v>
      </c>
      <c r="C36" s="1006" t="s">
        <v>400</v>
      </c>
      <c r="D36" s="915" t="s">
        <v>278</v>
      </c>
      <c r="E36" s="1008" t="str">
        <f>+'S-19'!H17</f>
        <v> M.TECH</v>
      </c>
      <c r="F36" s="1009"/>
    </row>
    <row r="37" spans="2:6" ht="26.25" customHeight="1" thickBot="1">
      <c r="B37" s="914"/>
      <c r="C37" s="1007"/>
      <c r="D37" s="907"/>
      <c r="E37" s="377" t="s">
        <v>397</v>
      </c>
      <c r="F37" s="377" t="s">
        <v>398</v>
      </c>
    </row>
    <row r="38" spans="2:6" ht="13.5" thickTop="1">
      <c r="B38" s="564"/>
      <c r="C38" s="563" t="s">
        <v>426</v>
      </c>
      <c r="D38" s="341"/>
      <c r="E38" s="427"/>
      <c r="F38" s="341"/>
    </row>
    <row r="39" spans="2:6" ht="12.75">
      <c r="B39" s="114">
        <v>1</v>
      </c>
      <c r="C39" s="626"/>
      <c r="D39" s="281"/>
      <c r="E39" s="281">
        <v>0</v>
      </c>
      <c r="F39" s="38">
        <v>0</v>
      </c>
    </row>
    <row r="40" spans="2:6" ht="12.75">
      <c r="B40" s="114">
        <v>2</v>
      </c>
      <c r="C40" s="626"/>
      <c r="D40" s="281"/>
      <c r="E40" s="281"/>
      <c r="F40" s="38"/>
    </row>
    <row r="41" spans="2:6" ht="12.75">
      <c r="B41" s="114">
        <v>3</v>
      </c>
      <c r="C41" s="626"/>
      <c r="D41" s="281"/>
      <c r="E41" s="281"/>
      <c r="F41" s="38"/>
    </row>
    <row r="42" spans="2:6" ht="12.75">
      <c r="B42" s="114"/>
      <c r="C42" s="626"/>
      <c r="D42" s="281"/>
      <c r="E42" s="281"/>
      <c r="F42" s="38"/>
    </row>
    <row r="43" spans="2:6" ht="12.75">
      <c r="B43" s="114"/>
      <c r="C43" s="399" t="s">
        <v>432</v>
      </c>
      <c r="D43" s="281"/>
      <c r="E43" s="281"/>
      <c r="F43" s="38"/>
    </row>
    <row r="44" spans="2:6" ht="12.75">
      <c r="B44" s="114">
        <v>1</v>
      </c>
      <c r="C44" s="626"/>
      <c r="D44" s="281"/>
      <c r="E44" s="281">
        <v>0</v>
      </c>
      <c r="F44" s="38">
        <v>0</v>
      </c>
    </row>
    <row r="45" spans="2:6" ht="12.75">
      <c r="B45" s="114">
        <v>2</v>
      </c>
      <c r="C45" s="626"/>
      <c r="D45" s="281"/>
      <c r="E45" s="281"/>
      <c r="F45" s="38"/>
    </row>
    <row r="46" spans="2:6" ht="12.75">
      <c r="B46" s="114">
        <v>3</v>
      </c>
      <c r="C46" s="626"/>
      <c r="D46" s="281"/>
      <c r="E46" s="281"/>
      <c r="F46" s="38"/>
    </row>
    <row r="47" spans="2:6" ht="12.75">
      <c r="B47" s="114"/>
      <c r="C47" s="626"/>
      <c r="D47" s="281"/>
      <c r="E47" s="281"/>
      <c r="F47" s="38"/>
    </row>
    <row r="48" spans="2:6" ht="12.75">
      <c r="B48" s="114"/>
      <c r="C48" s="399" t="s">
        <v>651</v>
      </c>
      <c r="D48" s="281"/>
      <c r="E48" s="281"/>
      <c r="F48" s="38"/>
    </row>
    <row r="49" spans="2:6" ht="12.75">
      <c r="B49" s="114">
        <v>1</v>
      </c>
      <c r="C49" s="626"/>
      <c r="D49" s="281"/>
      <c r="E49" s="281">
        <v>0</v>
      </c>
      <c r="F49" s="38">
        <v>0</v>
      </c>
    </row>
    <row r="50" spans="2:6" ht="12.75">
      <c r="B50" s="114">
        <v>2</v>
      </c>
      <c r="C50" s="626"/>
      <c r="D50" s="281"/>
      <c r="E50" s="281"/>
      <c r="F50" s="38"/>
    </row>
    <row r="51" spans="2:6" ht="12.75">
      <c r="B51" s="114">
        <v>3</v>
      </c>
      <c r="C51" s="38"/>
      <c r="D51" s="281"/>
      <c r="E51" s="38"/>
      <c r="F51" s="281"/>
    </row>
    <row r="52" spans="2:6" ht="12.75">
      <c r="B52" s="114"/>
      <c r="C52" s="38"/>
      <c r="D52" s="281"/>
      <c r="E52" s="38"/>
      <c r="F52" s="281"/>
    </row>
    <row r="53" spans="2:6" ht="12.75">
      <c r="B53" s="114"/>
      <c r="C53" s="342"/>
      <c r="D53" s="342"/>
      <c r="E53" s="428"/>
      <c r="F53" s="342"/>
    </row>
    <row r="54" spans="2:6" ht="15.75" customHeight="1" thickBot="1">
      <c r="B54" s="333" t="s">
        <v>399</v>
      </c>
      <c r="C54" s="329"/>
      <c r="D54" s="352"/>
      <c r="E54" s="429">
        <f>SUM(E39:E53)</f>
        <v>0</v>
      </c>
      <c r="F54" s="42">
        <f>SUM(F39:F53)</f>
        <v>0</v>
      </c>
    </row>
    <row r="55" ht="14.25" thickBot="1" thickTop="1"/>
    <row r="56" spans="2:6" ht="16.5" thickBot="1" thickTop="1">
      <c r="B56" s="912" t="s">
        <v>199</v>
      </c>
      <c r="C56" s="1006" t="s">
        <v>400</v>
      </c>
      <c r="D56" s="915" t="s">
        <v>278</v>
      </c>
      <c r="E56" s="1008" t="str">
        <f>+'S-19'!H26</f>
        <v>MCA</v>
      </c>
      <c r="F56" s="1009"/>
    </row>
    <row r="57" spans="2:6" ht="26.25" customHeight="1" thickBot="1">
      <c r="B57" s="914"/>
      <c r="C57" s="1007"/>
      <c r="D57" s="907"/>
      <c r="E57" s="377" t="s">
        <v>397</v>
      </c>
      <c r="F57" s="377" t="s">
        <v>398</v>
      </c>
    </row>
    <row r="58" spans="2:6" ht="13.5" thickTop="1">
      <c r="B58" s="564"/>
      <c r="C58" s="563" t="s">
        <v>426</v>
      </c>
      <c r="D58" s="341"/>
      <c r="E58" s="427"/>
      <c r="F58" s="341"/>
    </row>
    <row r="59" spans="2:6" ht="12.75">
      <c r="B59" s="114">
        <v>1</v>
      </c>
      <c r="C59" s="626"/>
      <c r="D59" s="281"/>
      <c r="E59" s="281">
        <v>0</v>
      </c>
      <c r="F59" s="38">
        <v>0</v>
      </c>
    </row>
    <row r="60" spans="2:6" ht="12.75">
      <c r="B60" s="114">
        <v>2</v>
      </c>
      <c r="C60" s="626"/>
      <c r="D60" s="281"/>
      <c r="E60" s="281"/>
      <c r="F60" s="38"/>
    </row>
    <row r="61" spans="2:6" ht="12.75">
      <c r="B61" s="114">
        <v>3</v>
      </c>
      <c r="C61" s="626"/>
      <c r="D61" s="281"/>
      <c r="E61" s="281"/>
      <c r="F61" s="38"/>
    </row>
    <row r="62" spans="2:6" ht="12.75">
      <c r="B62" s="114"/>
      <c r="C62" s="626"/>
      <c r="D62" s="281"/>
      <c r="E62" s="281"/>
      <c r="F62" s="38"/>
    </row>
    <row r="63" spans="2:6" ht="12.75">
      <c r="B63" s="114"/>
      <c r="C63" s="399" t="s">
        <v>432</v>
      </c>
      <c r="D63" s="281"/>
      <c r="E63" s="281"/>
      <c r="F63" s="38"/>
    </row>
    <row r="64" spans="2:6" ht="12.75">
      <c r="B64" s="114">
        <v>1</v>
      </c>
      <c r="C64" s="626"/>
      <c r="D64" s="281"/>
      <c r="E64" s="281">
        <v>0</v>
      </c>
      <c r="F64" s="38">
        <v>0</v>
      </c>
    </row>
    <row r="65" spans="2:6" ht="12.75">
      <c r="B65" s="114">
        <v>2</v>
      </c>
      <c r="C65" s="626"/>
      <c r="D65" s="281"/>
      <c r="E65" s="281"/>
      <c r="F65" s="38"/>
    </row>
    <row r="66" spans="2:6" ht="12.75">
      <c r="B66" s="114">
        <v>3</v>
      </c>
      <c r="C66" s="626"/>
      <c r="D66" s="281"/>
      <c r="E66" s="281"/>
      <c r="F66" s="38"/>
    </row>
    <row r="67" spans="2:6" ht="12.75">
      <c r="B67" s="114"/>
      <c r="C67" s="626"/>
      <c r="D67" s="281"/>
      <c r="E67" s="281"/>
      <c r="F67" s="38"/>
    </row>
    <row r="68" spans="2:6" ht="12.75">
      <c r="B68" s="114"/>
      <c r="C68" s="399" t="s">
        <v>651</v>
      </c>
      <c r="D68" s="281"/>
      <c r="E68" s="281"/>
      <c r="F68" s="38"/>
    </row>
    <row r="69" spans="2:6" ht="12.75">
      <c r="B69" s="114">
        <v>1</v>
      </c>
      <c r="C69" s="626"/>
      <c r="D69" s="281"/>
      <c r="E69" s="281">
        <v>0</v>
      </c>
      <c r="F69" s="38">
        <v>0</v>
      </c>
    </row>
    <row r="70" spans="2:6" ht="12.75">
      <c r="B70" s="114">
        <v>2</v>
      </c>
      <c r="C70" s="626"/>
      <c r="D70" s="281"/>
      <c r="E70" s="281"/>
      <c r="F70" s="38"/>
    </row>
    <row r="71" spans="2:6" ht="12.75">
      <c r="B71" s="114">
        <v>3</v>
      </c>
      <c r="C71" s="38"/>
      <c r="D71" s="281"/>
      <c r="E71" s="38"/>
      <c r="F71" s="281"/>
    </row>
    <row r="72" spans="2:6" ht="12.75">
      <c r="B72" s="114"/>
      <c r="C72" s="38"/>
      <c r="D72" s="281"/>
      <c r="E72" s="38"/>
      <c r="F72" s="281"/>
    </row>
    <row r="73" spans="2:6" ht="12.75">
      <c r="B73" s="114"/>
      <c r="C73" s="342"/>
      <c r="D73" s="342"/>
      <c r="E73" s="428"/>
      <c r="F73" s="342"/>
    </row>
    <row r="74" spans="2:6" ht="15.75" customHeight="1" thickBot="1">
      <c r="B74" s="333" t="s">
        <v>399</v>
      </c>
      <c r="C74" s="329"/>
      <c r="D74" s="352"/>
      <c r="E74" s="429">
        <f>SUM(E59:E73)</f>
        <v>0</v>
      </c>
      <c r="F74" s="42">
        <f>SUM(F59:F73)</f>
        <v>0</v>
      </c>
    </row>
    <row r="75" ht="13.5" thickTop="1"/>
    <row r="76" s="595" customFormat="1" ht="12.75"/>
    <row r="77" ht="13.5" thickBot="1"/>
    <row r="78" spans="2:6" ht="16.5" thickBot="1" thickTop="1">
      <c r="B78" s="912" t="s">
        <v>199</v>
      </c>
      <c r="C78" s="1006" t="s">
        <v>400</v>
      </c>
      <c r="D78" s="915" t="s">
        <v>278</v>
      </c>
      <c r="E78" s="1008" t="str">
        <f>+'S-19'!H43</f>
        <v>OTHERS IF ANY</v>
      </c>
      <c r="F78" s="1009"/>
    </row>
    <row r="79" spans="2:6" ht="26.25" customHeight="1" thickBot="1">
      <c r="B79" s="914"/>
      <c r="C79" s="1007"/>
      <c r="D79" s="907"/>
      <c r="E79" s="377" t="s">
        <v>397</v>
      </c>
      <c r="F79" s="377" t="s">
        <v>398</v>
      </c>
    </row>
    <row r="80" spans="2:6" ht="13.5" thickTop="1">
      <c r="B80" s="564"/>
      <c r="C80" s="563" t="s">
        <v>426</v>
      </c>
      <c r="D80" s="341"/>
      <c r="E80" s="427"/>
      <c r="F80" s="341"/>
    </row>
    <row r="81" spans="2:6" ht="12.75">
      <c r="B81" s="114">
        <v>1</v>
      </c>
      <c r="C81" s="626"/>
      <c r="D81" s="281"/>
      <c r="E81" s="281">
        <v>0</v>
      </c>
      <c r="F81" s="38">
        <v>0</v>
      </c>
    </row>
    <row r="82" spans="2:6" ht="12.75">
      <c r="B82" s="114">
        <v>2</v>
      </c>
      <c r="C82" s="626"/>
      <c r="D82" s="281"/>
      <c r="E82" s="281"/>
      <c r="F82" s="38"/>
    </row>
    <row r="83" spans="2:6" ht="12.75">
      <c r="B83" s="114">
        <v>3</v>
      </c>
      <c r="C83" s="626"/>
      <c r="D83" s="281"/>
      <c r="E83" s="281"/>
      <c r="F83" s="38"/>
    </row>
    <row r="84" spans="2:6" ht="12.75">
      <c r="B84" s="114"/>
      <c r="C84" s="626"/>
      <c r="D84" s="281"/>
      <c r="E84" s="281"/>
      <c r="F84" s="38"/>
    </row>
    <row r="85" spans="2:6" ht="12.75">
      <c r="B85" s="114"/>
      <c r="C85" s="399" t="s">
        <v>432</v>
      </c>
      <c r="D85" s="281"/>
      <c r="E85" s="281"/>
      <c r="F85" s="38"/>
    </row>
    <row r="86" spans="2:6" ht="12.75">
      <c r="B86" s="114">
        <v>1</v>
      </c>
      <c r="C86" s="626"/>
      <c r="D86" s="281"/>
      <c r="E86" s="281">
        <v>0</v>
      </c>
      <c r="F86" s="38">
        <v>0</v>
      </c>
    </row>
    <row r="87" spans="2:6" ht="12.75">
      <c r="B87" s="114">
        <v>2</v>
      </c>
      <c r="C87" s="626"/>
      <c r="D87" s="281"/>
      <c r="E87" s="281"/>
      <c r="F87" s="38"/>
    </row>
    <row r="88" spans="2:6" ht="12.75">
      <c r="B88" s="114">
        <v>3</v>
      </c>
      <c r="C88" s="626"/>
      <c r="D88" s="281"/>
      <c r="E88" s="281"/>
      <c r="F88" s="38"/>
    </row>
    <row r="89" spans="2:6" ht="12.75">
      <c r="B89" s="114"/>
      <c r="C89" s="626"/>
      <c r="D89" s="281"/>
      <c r="E89" s="281"/>
      <c r="F89" s="38"/>
    </row>
    <row r="90" spans="2:6" ht="12.75">
      <c r="B90" s="114"/>
      <c r="C90" s="399" t="s">
        <v>651</v>
      </c>
      <c r="D90" s="281"/>
      <c r="E90" s="281"/>
      <c r="F90" s="38"/>
    </row>
    <row r="91" spans="2:6" ht="12.75">
      <c r="B91" s="114">
        <v>1</v>
      </c>
      <c r="C91" s="626"/>
      <c r="D91" s="281"/>
      <c r="E91" s="281">
        <v>0</v>
      </c>
      <c r="F91" s="38">
        <v>0</v>
      </c>
    </row>
    <row r="92" spans="2:6" ht="12.75">
      <c r="B92" s="114">
        <v>2</v>
      </c>
      <c r="C92" s="626"/>
      <c r="D92" s="281"/>
      <c r="E92" s="281"/>
      <c r="F92" s="38"/>
    </row>
    <row r="93" spans="2:6" ht="12.75">
      <c r="B93" s="114">
        <v>3</v>
      </c>
      <c r="C93" s="38"/>
      <c r="D93" s="281"/>
      <c r="E93" s="38"/>
      <c r="F93" s="281"/>
    </row>
    <row r="94" spans="2:6" ht="12.75">
      <c r="B94" s="114"/>
      <c r="C94" s="38"/>
      <c r="D94" s="281"/>
      <c r="E94" s="38"/>
      <c r="F94" s="281"/>
    </row>
    <row r="95" spans="2:6" ht="12.75">
      <c r="B95" s="114"/>
      <c r="C95" s="342"/>
      <c r="D95" s="342"/>
      <c r="E95" s="428"/>
      <c r="F95" s="342"/>
    </row>
    <row r="96" spans="2:6" ht="15.75" customHeight="1" thickBot="1">
      <c r="B96" s="333" t="s">
        <v>399</v>
      </c>
      <c r="C96" s="329"/>
      <c r="D96" s="352"/>
      <c r="E96" s="429">
        <f>SUM(E81:E95)</f>
        <v>0</v>
      </c>
      <c r="F96" s="42">
        <f>SUM(F81:F95)</f>
        <v>0</v>
      </c>
    </row>
    <row r="97" ht="13.5" thickTop="1"/>
  </sheetData>
  <sheetProtection/>
  <mergeCells count="19">
    <mergeCell ref="B2:F2"/>
    <mergeCell ref="C3:G3"/>
    <mergeCell ref="E11:F11"/>
    <mergeCell ref="B36:B37"/>
    <mergeCell ref="C36:C37"/>
    <mergeCell ref="D36:D37"/>
    <mergeCell ref="E36:F36"/>
    <mergeCell ref="C5:G5"/>
    <mergeCell ref="B11:B12"/>
    <mergeCell ref="C11:C12"/>
    <mergeCell ref="D11:D12"/>
    <mergeCell ref="B56:B57"/>
    <mergeCell ref="C56:C57"/>
    <mergeCell ref="D56:D57"/>
    <mergeCell ref="E56:F56"/>
    <mergeCell ref="B78:B79"/>
    <mergeCell ref="C78:C79"/>
    <mergeCell ref="D78:D79"/>
    <mergeCell ref="E78:F78"/>
  </mergeCells>
  <printOptions gridLines="1"/>
  <pageMargins left="0.17" right="0.17" top="0.28" bottom="0.27" header="0.23"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2:N45"/>
  <sheetViews>
    <sheetView zoomScalePageLayoutView="0" workbookViewId="0" topLeftCell="A1">
      <selection activeCell="E21" sqref="E21"/>
    </sheetView>
  </sheetViews>
  <sheetFormatPr defaultColWidth="9.140625" defaultRowHeight="15"/>
  <cols>
    <col min="1" max="1" width="1.1484375" style="3" customWidth="1"/>
    <col min="2" max="2" width="2.8515625" style="3" customWidth="1"/>
    <col min="3" max="3" width="2.28125" style="3" customWidth="1"/>
    <col min="4" max="4" width="6.8515625" style="3" customWidth="1"/>
    <col min="5" max="5" width="24.28125" style="3" customWidth="1"/>
    <col min="6" max="6" width="16.00390625" style="3" bestFit="1" customWidth="1"/>
    <col min="7" max="7" width="3.28125" style="3" customWidth="1"/>
    <col min="8" max="9" width="10.57421875" style="3" customWidth="1"/>
    <col min="10" max="10" width="20.28125" style="3" bestFit="1" customWidth="1"/>
    <col min="11" max="12" width="10.57421875" style="3" customWidth="1"/>
    <col min="13" max="13" width="17.00390625" style="3" customWidth="1"/>
    <col min="14" max="14" width="2.57421875" style="3" customWidth="1"/>
    <col min="15" max="15" width="2.28125" style="3" customWidth="1"/>
    <col min="16" max="16" width="17.8515625" style="3" customWidth="1"/>
    <col min="17" max="16384" width="9.140625" style="3" customWidth="1"/>
  </cols>
  <sheetData>
    <row r="2" spans="3:13" ht="15" customHeight="1">
      <c r="C2" s="803" t="s">
        <v>670</v>
      </c>
      <c r="D2" s="803"/>
      <c r="E2" s="803"/>
      <c r="F2" s="803"/>
      <c r="G2" s="803"/>
      <c r="H2" s="803"/>
      <c r="I2" s="803"/>
      <c r="J2" s="803"/>
      <c r="K2" s="803"/>
      <c r="L2" s="803"/>
      <c r="M2" s="803"/>
    </row>
    <row r="3" ht="13.5" thickBot="1">
      <c r="D3" s="76"/>
    </row>
    <row r="4" spans="3:14" ht="8.25" customHeight="1" thickTop="1">
      <c r="C4" s="63"/>
      <c r="E4" s="50"/>
      <c r="F4" s="50"/>
      <c r="G4" s="50"/>
      <c r="H4" s="50"/>
      <c r="I4" s="50"/>
      <c r="J4" s="50"/>
      <c r="K4" s="50"/>
      <c r="L4" s="50"/>
      <c r="M4" s="50"/>
      <c r="N4" s="32"/>
    </row>
    <row r="5" spans="3:14" ht="12.75">
      <c r="C5" s="6"/>
      <c r="D5" s="4" t="s">
        <v>103</v>
      </c>
      <c r="E5" s="4"/>
      <c r="F5" s="4"/>
      <c r="G5" s="4"/>
      <c r="H5" s="4"/>
      <c r="I5" s="4"/>
      <c r="J5" s="4" t="s">
        <v>308</v>
      </c>
      <c r="K5" s="4"/>
      <c r="L5" s="4"/>
      <c r="M5" s="4"/>
      <c r="N5" s="5"/>
    </row>
    <row r="6" spans="3:14" ht="12.75">
      <c r="C6" s="6"/>
      <c r="D6" s="4"/>
      <c r="E6" s="4"/>
      <c r="F6" s="4"/>
      <c r="G6" s="4"/>
      <c r="H6" s="4"/>
      <c r="I6" s="4"/>
      <c r="J6" s="4"/>
      <c r="K6" s="4"/>
      <c r="L6" s="4"/>
      <c r="M6" s="4"/>
      <c r="N6" s="5"/>
    </row>
    <row r="7" spans="3:14" ht="12.75">
      <c r="C7" s="6"/>
      <c r="D7" s="4" t="s">
        <v>227</v>
      </c>
      <c r="E7" s="4"/>
      <c r="F7" s="4"/>
      <c r="G7" s="4"/>
      <c r="H7" s="4"/>
      <c r="I7" s="4"/>
      <c r="J7" s="4"/>
      <c r="K7" s="4"/>
      <c r="L7" s="4"/>
      <c r="M7" s="4"/>
      <c r="N7" s="5"/>
    </row>
    <row r="8" spans="3:14" ht="12.75">
      <c r="C8" s="6"/>
      <c r="D8" s="4"/>
      <c r="E8" s="4"/>
      <c r="F8" s="4"/>
      <c r="G8" s="4"/>
      <c r="H8" s="4"/>
      <c r="I8" s="4"/>
      <c r="J8" s="4"/>
      <c r="K8" s="4"/>
      <c r="L8" s="4"/>
      <c r="M8" s="4"/>
      <c r="N8" s="5"/>
    </row>
    <row r="9" spans="3:14" ht="12.75">
      <c r="C9" s="6"/>
      <c r="D9" s="4"/>
      <c r="E9" s="4"/>
      <c r="F9" s="4"/>
      <c r="G9" s="4"/>
      <c r="H9" s="4"/>
      <c r="I9" s="4"/>
      <c r="J9" s="4" t="s">
        <v>552</v>
      </c>
      <c r="K9" s="4" t="s">
        <v>455</v>
      </c>
      <c r="L9" s="4"/>
      <c r="M9" s="4"/>
      <c r="N9" s="5"/>
    </row>
    <row r="10" spans="3:14" ht="12.75">
      <c r="C10" s="6"/>
      <c r="D10" s="806" t="s">
        <v>456</v>
      </c>
      <c r="E10" s="806"/>
      <c r="F10" s="806"/>
      <c r="G10" s="806"/>
      <c r="H10" s="806"/>
      <c r="I10" s="806"/>
      <c r="J10" s="806"/>
      <c r="K10" s="806"/>
      <c r="L10" s="806"/>
      <c r="M10" s="806"/>
      <c r="N10" s="5"/>
    </row>
    <row r="11" spans="3:14" ht="12.75">
      <c r="C11" s="6"/>
      <c r="D11" s="4"/>
      <c r="E11" s="4"/>
      <c r="F11" s="4"/>
      <c r="G11" s="4"/>
      <c r="H11" s="4"/>
      <c r="I11" s="4"/>
      <c r="J11" s="4"/>
      <c r="K11" s="4"/>
      <c r="L11" s="4"/>
      <c r="M11" s="4"/>
      <c r="N11" s="5"/>
    </row>
    <row r="12" spans="3:14" s="655" customFormat="1" ht="12.75">
      <c r="C12" s="652"/>
      <c r="D12" s="807"/>
      <c r="E12" s="807"/>
      <c r="F12" s="807"/>
      <c r="G12" s="807"/>
      <c r="H12" s="807"/>
      <c r="I12" s="807"/>
      <c r="J12" s="807"/>
      <c r="K12" s="807"/>
      <c r="L12" s="653"/>
      <c r="M12" s="653"/>
      <c r="N12" s="654"/>
    </row>
    <row r="13" spans="3:14" ht="12.75">
      <c r="C13" s="6"/>
      <c r="D13" s="71" t="s">
        <v>605</v>
      </c>
      <c r="E13" s="71"/>
      <c r="F13" s="71"/>
      <c r="G13" s="71"/>
      <c r="H13" s="71"/>
      <c r="I13" s="71"/>
      <c r="J13" s="71"/>
      <c r="K13" s="71"/>
      <c r="L13" s="71"/>
      <c r="M13" s="71"/>
      <c r="N13" s="5"/>
    </row>
    <row r="14" spans="3:14" ht="12.75">
      <c r="C14" s="6"/>
      <c r="D14" s="71"/>
      <c r="E14" s="71"/>
      <c r="F14" s="71"/>
      <c r="G14" s="71"/>
      <c r="H14" s="71"/>
      <c r="I14" s="71"/>
      <c r="J14" s="800" t="s">
        <v>228</v>
      </c>
      <c r="K14" s="800"/>
      <c r="L14" s="800"/>
      <c r="M14" s="800"/>
      <c r="N14" s="5"/>
    </row>
    <row r="15" spans="3:14" ht="12.75">
      <c r="C15" s="6"/>
      <c r="D15" s="69" t="s">
        <v>34</v>
      </c>
      <c r="E15" s="794" t="s">
        <v>68</v>
      </c>
      <c r="F15" s="794"/>
      <c r="G15" s="71"/>
      <c r="H15" s="71"/>
      <c r="I15" s="71"/>
      <c r="J15" s="12" t="s">
        <v>311</v>
      </c>
      <c r="K15" s="12" t="s">
        <v>229</v>
      </c>
      <c r="L15" s="12" t="s">
        <v>230</v>
      </c>
      <c r="M15" s="12" t="s">
        <v>231</v>
      </c>
      <c r="N15" s="5"/>
    </row>
    <row r="16" spans="3:14" ht="12.75">
      <c r="C16" s="6"/>
      <c r="D16" s="71"/>
      <c r="E16" s="71"/>
      <c r="F16" s="71"/>
      <c r="G16" s="71"/>
      <c r="H16" s="71"/>
      <c r="I16" s="71"/>
      <c r="J16" s="71"/>
      <c r="K16" s="71"/>
      <c r="L16" s="71"/>
      <c r="M16" s="71"/>
      <c r="N16" s="5"/>
    </row>
    <row r="17" spans="3:14" ht="12.75">
      <c r="C17" s="6"/>
      <c r="D17" s="12" t="s">
        <v>55</v>
      </c>
      <c r="E17" s="71" t="s">
        <v>606</v>
      </c>
      <c r="F17" s="71"/>
      <c r="G17" s="71"/>
      <c r="H17" s="71"/>
      <c r="I17" s="71"/>
      <c r="J17" s="12" t="s">
        <v>609</v>
      </c>
      <c r="K17" s="12"/>
      <c r="L17" s="12"/>
      <c r="M17" s="12"/>
      <c r="N17" s="5"/>
    </row>
    <row r="18" spans="3:14" ht="12.75">
      <c r="C18" s="6"/>
      <c r="D18" s="12" t="s">
        <v>56</v>
      </c>
      <c r="E18" s="71" t="s">
        <v>607</v>
      </c>
      <c r="F18" s="71"/>
      <c r="G18" s="71"/>
      <c r="H18" s="71"/>
      <c r="I18" s="71"/>
      <c r="J18" s="12" t="s">
        <v>610</v>
      </c>
      <c r="K18" s="12"/>
      <c r="L18" s="12"/>
      <c r="M18" s="12"/>
      <c r="N18" s="5"/>
    </row>
    <row r="19" spans="3:14" ht="12.75">
      <c r="C19" s="6"/>
      <c r="D19" s="12" t="s">
        <v>57</v>
      </c>
      <c r="E19" s="71" t="s">
        <v>611</v>
      </c>
      <c r="F19" s="71"/>
      <c r="G19" s="71"/>
      <c r="H19" s="71"/>
      <c r="I19" s="71"/>
      <c r="J19" s="12" t="s">
        <v>612</v>
      </c>
      <c r="K19" s="12"/>
      <c r="L19" s="12"/>
      <c r="M19" s="12"/>
      <c r="N19" s="5"/>
    </row>
    <row r="20" spans="3:14" ht="13.5" thickBot="1">
      <c r="C20" s="412"/>
      <c r="D20" s="413"/>
      <c r="E20" s="413"/>
      <c r="F20" s="413"/>
      <c r="G20" s="413"/>
      <c r="H20" s="413"/>
      <c r="I20" s="413"/>
      <c r="J20" s="413"/>
      <c r="K20" s="413"/>
      <c r="L20" s="413"/>
      <c r="M20" s="413"/>
      <c r="N20" s="8"/>
    </row>
    <row r="21" spans="3:14" ht="13.5" thickTop="1">
      <c r="C21" s="6"/>
      <c r="D21" s="71"/>
      <c r="E21" s="71"/>
      <c r="F21" s="71"/>
      <c r="G21" s="71"/>
      <c r="H21" s="71"/>
      <c r="I21" s="71"/>
      <c r="J21" s="71"/>
      <c r="K21" s="71"/>
      <c r="L21" s="71"/>
      <c r="M21" s="71"/>
      <c r="N21" s="5"/>
    </row>
    <row r="22" spans="3:14" ht="17.25">
      <c r="C22" s="797" t="s">
        <v>608</v>
      </c>
      <c r="D22" s="798"/>
      <c r="E22" s="798"/>
      <c r="F22" s="798"/>
      <c r="G22" s="798"/>
      <c r="H22" s="798"/>
      <c r="I22" s="798"/>
      <c r="J22" s="798"/>
      <c r="K22" s="798"/>
      <c r="L22" s="798"/>
      <c r="M22" s="798"/>
      <c r="N22" s="799"/>
    </row>
    <row r="23" spans="3:14" ht="12.75">
      <c r="C23" s="6"/>
      <c r="D23" s="71"/>
      <c r="E23" s="71"/>
      <c r="F23" s="71"/>
      <c r="G23" s="71"/>
      <c r="H23" s="71"/>
      <c r="I23" s="71"/>
      <c r="J23" s="71"/>
      <c r="K23" s="71"/>
      <c r="L23" s="71"/>
      <c r="M23" s="71"/>
      <c r="N23" s="5"/>
    </row>
    <row r="24" spans="3:14" ht="12.75">
      <c r="C24" s="72"/>
      <c r="D24" s="73" t="s">
        <v>662</v>
      </c>
      <c r="E24" s="73"/>
      <c r="F24" s="73" t="str">
        <f>+E17</f>
        <v>ABC PRIVATE UNIVERSITY</v>
      </c>
      <c r="G24" s="73"/>
      <c r="H24" s="73"/>
      <c r="I24" s="73"/>
      <c r="J24" s="71"/>
      <c r="K24" s="71" t="s">
        <v>415</v>
      </c>
      <c r="L24" s="71"/>
      <c r="M24" s="361" t="str">
        <f>+J17</f>
        <v>ABCPU</v>
      </c>
      <c r="N24" s="5"/>
    </row>
    <row r="25" spans="2:14" ht="12.75">
      <c r="B25" s="18"/>
      <c r="C25" s="74"/>
      <c r="D25" s="4"/>
      <c r="E25" s="4"/>
      <c r="F25" s="4"/>
      <c r="G25" s="4"/>
      <c r="H25" s="4"/>
      <c r="I25" s="4"/>
      <c r="J25" s="4"/>
      <c r="K25" s="4"/>
      <c r="L25" s="4"/>
      <c r="M25" s="4"/>
      <c r="N25" s="5"/>
    </row>
    <row r="26" spans="2:14" ht="12.75">
      <c r="B26" s="18"/>
      <c r="C26" s="74"/>
      <c r="D26" s="4" t="s">
        <v>671</v>
      </c>
      <c r="E26" s="4"/>
      <c r="F26" s="4"/>
      <c r="G26" s="4"/>
      <c r="H26" s="4"/>
      <c r="I26" s="4"/>
      <c r="J26" s="4"/>
      <c r="K26" s="4"/>
      <c r="L26" s="4"/>
      <c r="M26" s="4"/>
      <c r="N26" s="5"/>
    </row>
    <row r="27" spans="2:14" ht="12.75">
      <c r="B27" s="18"/>
      <c r="C27" s="74"/>
      <c r="D27" s="4"/>
      <c r="E27" s="4"/>
      <c r="F27" s="4"/>
      <c r="G27" s="4"/>
      <c r="H27" s="4"/>
      <c r="I27" s="4"/>
      <c r="J27" s="4"/>
      <c r="K27" s="4"/>
      <c r="L27" s="4"/>
      <c r="M27" s="4"/>
      <c r="N27" s="5"/>
    </row>
    <row r="28" spans="2:14" ht="12.75">
      <c r="B28" s="18"/>
      <c r="C28" s="74"/>
      <c r="D28" s="9" t="s">
        <v>232</v>
      </c>
      <c r="E28" s="4"/>
      <c r="F28" s="4"/>
      <c r="G28" s="4"/>
      <c r="H28" s="4"/>
      <c r="I28" s="4"/>
      <c r="J28" s="4"/>
      <c r="K28" s="4"/>
      <c r="L28" s="4"/>
      <c r="M28" s="4"/>
      <c r="N28" s="5"/>
    </row>
    <row r="29" spans="2:14" ht="13.5" thickBot="1">
      <c r="B29" s="18"/>
      <c r="C29" s="74"/>
      <c r="D29" s="4"/>
      <c r="E29" s="4"/>
      <c r="F29" s="4"/>
      <c r="G29" s="4"/>
      <c r="H29" s="4"/>
      <c r="I29" s="4"/>
      <c r="J29" s="4"/>
      <c r="K29" s="4"/>
      <c r="L29" s="4"/>
      <c r="M29" s="4"/>
      <c r="N29" s="5"/>
    </row>
    <row r="30" spans="2:14" ht="50.25" customHeight="1" thickTop="1">
      <c r="B30" s="18"/>
      <c r="C30" s="74"/>
      <c r="D30" s="795" t="s">
        <v>80</v>
      </c>
      <c r="E30" s="801" t="s">
        <v>113</v>
      </c>
      <c r="F30" s="50"/>
      <c r="G30" s="50"/>
      <c r="H30" s="50"/>
      <c r="I30" s="50"/>
      <c r="J30" s="50"/>
      <c r="K30" s="50"/>
      <c r="L30" s="50"/>
      <c r="M30" s="804" t="s">
        <v>669</v>
      </c>
      <c r="N30" s="5"/>
    </row>
    <row r="31" spans="2:14" ht="48" customHeight="1" thickBot="1">
      <c r="B31" s="18"/>
      <c r="C31" s="74"/>
      <c r="D31" s="796"/>
      <c r="E31" s="802"/>
      <c r="F31" s="438"/>
      <c r="G31" s="438"/>
      <c r="H31" s="438"/>
      <c r="I31" s="438"/>
      <c r="J31" s="438"/>
      <c r="K31" s="438"/>
      <c r="L31" s="438"/>
      <c r="M31" s="805"/>
      <c r="N31" s="5"/>
    </row>
    <row r="32" spans="2:14" ht="12.75">
      <c r="B32" s="18"/>
      <c r="C32" s="74"/>
      <c r="D32" s="35">
        <v>1</v>
      </c>
      <c r="E32" s="411" t="s">
        <v>384</v>
      </c>
      <c r="M32" s="791">
        <v>0</v>
      </c>
      <c r="N32" s="5"/>
    </row>
    <row r="33" spans="2:14" ht="13.5" thickBot="1">
      <c r="B33" s="18"/>
      <c r="C33" s="74"/>
      <c r="D33" s="70"/>
      <c r="E33" s="22"/>
      <c r="M33" s="793"/>
      <c r="N33" s="5"/>
    </row>
    <row r="34" spans="2:14" ht="15" customHeight="1">
      <c r="B34" s="18"/>
      <c r="C34" s="74"/>
      <c r="D34" s="410">
        <v>2</v>
      </c>
      <c r="E34" s="411" t="s">
        <v>385</v>
      </c>
      <c r="F34" s="409"/>
      <c r="G34" s="409"/>
      <c r="H34" s="409"/>
      <c r="I34" s="409"/>
      <c r="J34" s="409"/>
      <c r="K34" s="409"/>
      <c r="L34" s="409"/>
      <c r="M34" s="791">
        <v>0</v>
      </c>
      <c r="N34" s="5"/>
    </row>
    <row r="35" spans="2:14" ht="15" customHeight="1" thickBot="1">
      <c r="B35" s="18"/>
      <c r="C35" s="74"/>
      <c r="D35" s="439"/>
      <c r="E35" s="440"/>
      <c r="F35" s="438"/>
      <c r="G35" s="438"/>
      <c r="H35" s="438"/>
      <c r="I35" s="438"/>
      <c r="J35" s="438"/>
      <c r="K35" s="438"/>
      <c r="L35" s="438"/>
      <c r="M35" s="793"/>
      <c r="N35" s="5"/>
    </row>
    <row r="36" spans="2:14" ht="12.75">
      <c r="B36" s="18"/>
      <c r="C36" s="74"/>
      <c r="D36" s="410">
        <v>3</v>
      </c>
      <c r="E36" s="411" t="s">
        <v>44</v>
      </c>
      <c r="F36" s="409"/>
      <c r="G36" s="409"/>
      <c r="H36" s="409"/>
      <c r="I36" s="409"/>
      <c r="J36" s="409"/>
      <c r="K36" s="409"/>
      <c r="L36" s="409"/>
      <c r="M36" s="791">
        <v>0</v>
      </c>
      <c r="N36" s="5"/>
    </row>
    <row r="37" spans="2:14" ht="15" customHeight="1" thickBot="1">
      <c r="B37" s="18"/>
      <c r="C37" s="74"/>
      <c r="D37" s="439"/>
      <c r="E37" s="440"/>
      <c r="F37" s="438"/>
      <c r="G37" s="438"/>
      <c r="H37" s="438"/>
      <c r="I37" s="438"/>
      <c r="J37" s="438"/>
      <c r="K37" s="438"/>
      <c r="L37" s="438"/>
      <c r="M37" s="793"/>
      <c r="N37" s="5"/>
    </row>
    <row r="38" spans="2:14" ht="12.75">
      <c r="B38" s="18"/>
      <c r="C38" s="74"/>
      <c r="D38" s="410">
        <v>4</v>
      </c>
      <c r="E38" s="411" t="s">
        <v>45</v>
      </c>
      <c r="F38" s="409"/>
      <c r="G38" s="409"/>
      <c r="H38" s="409"/>
      <c r="I38" s="409"/>
      <c r="J38" s="409"/>
      <c r="K38" s="409"/>
      <c r="L38" s="409"/>
      <c r="M38" s="791">
        <v>0</v>
      </c>
      <c r="N38" s="5"/>
    </row>
    <row r="39" spans="2:14" ht="15" customHeight="1" thickBot="1">
      <c r="B39" s="18"/>
      <c r="C39" s="74"/>
      <c r="D39" s="439"/>
      <c r="E39" s="440"/>
      <c r="F39" s="438"/>
      <c r="G39" s="438"/>
      <c r="H39" s="438"/>
      <c r="I39" s="438"/>
      <c r="J39" s="438"/>
      <c r="K39" s="438"/>
      <c r="L39" s="438"/>
      <c r="M39" s="793"/>
      <c r="N39" s="5"/>
    </row>
    <row r="40" spans="2:14" ht="12.75">
      <c r="B40" s="18"/>
      <c r="C40" s="74"/>
      <c r="D40" s="410">
        <v>5</v>
      </c>
      <c r="E40" s="411" t="s">
        <v>231</v>
      </c>
      <c r="F40" s="409"/>
      <c r="G40" s="409"/>
      <c r="H40" s="409"/>
      <c r="I40" s="409"/>
      <c r="J40" s="409"/>
      <c r="K40" s="409"/>
      <c r="L40" s="409"/>
      <c r="M40" s="791">
        <v>0</v>
      </c>
      <c r="N40" s="5"/>
    </row>
    <row r="41" spans="2:14" ht="15" customHeight="1" thickBot="1">
      <c r="B41" s="18"/>
      <c r="C41" s="74"/>
      <c r="D41" s="441"/>
      <c r="E41" s="442"/>
      <c r="F41" s="7"/>
      <c r="G41" s="7"/>
      <c r="H41" s="7"/>
      <c r="I41" s="7"/>
      <c r="J41" s="7"/>
      <c r="K41" s="7"/>
      <c r="L41" s="7"/>
      <c r="M41" s="792"/>
      <c r="N41" s="5"/>
    </row>
    <row r="42" spans="2:14" ht="6.75" customHeight="1" thickBot="1" thickTop="1">
      <c r="B42" s="18"/>
      <c r="C42" s="75"/>
      <c r="D42" s="7"/>
      <c r="E42" s="7"/>
      <c r="F42" s="7"/>
      <c r="G42" s="7"/>
      <c r="H42" s="7"/>
      <c r="I42" s="7"/>
      <c r="J42" s="164"/>
      <c r="K42" s="7"/>
      <c r="L42" s="7"/>
      <c r="M42" s="7"/>
      <c r="N42" s="8"/>
    </row>
    <row r="43" spans="2:3" ht="9" customHeight="1" thickTop="1">
      <c r="B43" s="18"/>
      <c r="C43" s="18"/>
    </row>
    <row r="44" spans="2:3" ht="12.75">
      <c r="B44" s="18"/>
      <c r="C44" s="18"/>
    </row>
    <row r="45" spans="2:3" ht="12.75">
      <c r="B45" s="18"/>
      <c r="C45" s="18"/>
    </row>
  </sheetData>
  <sheetProtection/>
  <mergeCells count="14">
    <mergeCell ref="J14:M14"/>
    <mergeCell ref="E30:E31"/>
    <mergeCell ref="C2:M2"/>
    <mergeCell ref="M30:M31"/>
    <mergeCell ref="M32:M33"/>
    <mergeCell ref="D10:M10"/>
    <mergeCell ref="D12:K12"/>
    <mergeCell ref="M40:M41"/>
    <mergeCell ref="M34:M35"/>
    <mergeCell ref="E15:F15"/>
    <mergeCell ref="D30:D31"/>
    <mergeCell ref="M36:M37"/>
    <mergeCell ref="M38:M39"/>
    <mergeCell ref="C22:N22"/>
  </mergeCells>
  <printOptions/>
  <pageMargins left="0.16" right="0.22" top="0.53" bottom="0.54" header="0.3" footer="0.3"/>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tabColor rgb="FFFFFF00"/>
  </sheetPr>
  <dimension ref="B2:F69"/>
  <sheetViews>
    <sheetView zoomScalePageLayoutView="0" workbookViewId="0" topLeftCell="A10">
      <selection activeCell="B4" sqref="B4:AD4"/>
    </sheetView>
  </sheetViews>
  <sheetFormatPr defaultColWidth="9.140625" defaultRowHeight="15"/>
  <cols>
    <col min="1" max="1" width="9.7109375" style="92" customWidth="1"/>
    <col min="2" max="2" width="3.8515625" style="92" customWidth="1"/>
    <col min="3" max="3" width="45.140625" style="92" customWidth="1"/>
    <col min="4" max="4" width="39.140625" style="92" customWidth="1"/>
    <col min="5" max="5" width="21.00390625" style="92" customWidth="1"/>
    <col min="6" max="6" width="21.57421875" style="92" customWidth="1"/>
    <col min="7" max="7" width="2.28125" style="92" customWidth="1"/>
    <col min="8" max="8" width="23.7109375" style="92" bestFit="1" customWidth="1"/>
    <col min="9" max="16384" width="9.140625" style="92" customWidth="1"/>
  </cols>
  <sheetData>
    <row r="1" s="595" customFormat="1" ht="12.75"/>
    <row r="2" spans="2:6" ht="60" customHeight="1">
      <c r="B2" s="1010" t="s">
        <v>652</v>
      </c>
      <c r="C2" s="1010"/>
      <c r="D2" s="1010"/>
      <c r="E2" s="1010"/>
      <c r="F2" s="1010"/>
    </row>
    <row r="3" spans="2:6" ht="17.25">
      <c r="B3" s="905" t="s">
        <v>277</v>
      </c>
      <c r="C3" s="905"/>
      <c r="D3" s="905"/>
      <c r="E3" s="905"/>
      <c r="F3" s="905"/>
    </row>
    <row r="4" spans="2:6" s="595" customFormat="1" ht="15.75">
      <c r="B4" s="676"/>
      <c r="C4" s="676"/>
      <c r="D4" s="676"/>
      <c r="E4" s="676"/>
      <c r="F4" s="676"/>
    </row>
    <row r="5" spans="2:6" ht="17.25">
      <c r="B5" s="904" t="str">
        <f>+'S-6'!B4</f>
        <v>ABC PRIVATE UNIVERSITY</v>
      </c>
      <c r="C5" s="904"/>
      <c r="D5" s="904"/>
      <c r="E5" s="904"/>
      <c r="F5" s="904"/>
    </row>
    <row r="6" ht="15" customHeight="1"/>
    <row r="7" spans="2:6" ht="12.75">
      <c r="B7" s="93"/>
      <c r="C7" s="40"/>
      <c r="D7" s="40"/>
      <c r="E7" s="40"/>
      <c r="F7" s="332" t="str">
        <f>+'S-17'!F8</f>
        <v>AMOUNT IN RUPEES</v>
      </c>
    </row>
    <row r="8" spans="2:5" ht="12.75">
      <c r="B8" s="93"/>
      <c r="C8" s="40"/>
      <c r="D8" s="40"/>
      <c r="E8" s="40"/>
    </row>
    <row r="9" spans="2:6" ht="16.5" thickBot="1">
      <c r="B9" s="93"/>
      <c r="C9" s="40"/>
      <c r="D9" s="40"/>
      <c r="E9" s="40" t="str">
        <f>+'S-17'!E10</f>
        <v>CET CODE</v>
      </c>
      <c r="F9" s="454" t="str">
        <f>+'S-17'!F10</f>
        <v>ABCPU</v>
      </c>
    </row>
    <row r="10" spans="2:6" ht="16.5" thickBot="1" thickTop="1">
      <c r="B10" s="912" t="s">
        <v>199</v>
      </c>
      <c r="C10" s="1006" t="s">
        <v>242</v>
      </c>
      <c r="D10" s="915" t="s">
        <v>278</v>
      </c>
      <c r="E10" s="1008" t="str">
        <f>+'S-17'!E11:F11</f>
        <v> B.TECH</v>
      </c>
      <c r="F10" s="1009"/>
    </row>
    <row r="11" spans="2:6" ht="26.25" customHeight="1" thickBot="1">
      <c r="B11" s="914"/>
      <c r="C11" s="1007"/>
      <c r="D11" s="907"/>
      <c r="E11" s="426" t="s">
        <v>202</v>
      </c>
      <c r="F11" s="235" t="s">
        <v>203</v>
      </c>
    </row>
    <row r="12" spans="2:6" ht="13.5" thickTop="1">
      <c r="B12" s="114"/>
      <c r="C12" s="258"/>
      <c r="D12" s="341"/>
      <c r="E12" s="427"/>
      <c r="F12" s="37"/>
    </row>
    <row r="13" spans="2:6" ht="12.75">
      <c r="B13" s="114"/>
      <c r="C13" s="39"/>
      <c r="D13" s="281"/>
      <c r="E13" s="38">
        <v>0</v>
      </c>
      <c r="F13" s="37">
        <v>0</v>
      </c>
    </row>
    <row r="14" spans="2:6" ht="12.75">
      <c r="B14" s="114"/>
      <c r="C14" s="39"/>
      <c r="D14" s="281"/>
      <c r="E14" s="38"/>
      <c r="F14" s="37"/>
    </row>
    <row r="15" spans="2:6" ht="12.75">
      <c r="B15" s="114"/>
      <c r="C15" s="39"/>
      <c r="D15" s="281"/>
      <c r="E15" s="38"/>
      <c r="F15" s="37"/>
    </row>
    <row r="16" spans="2:6" ht="12.75">
      <c r="B16" s="114"/>
      <c r="C16" s="39"/>
      <c r="D16" s="281"/>
      <c r="E16" s="38"/>
      <c r="F16" s="37"/>
    </row>
    <row r="17" spans="2:6" ht="12.75">
      <c r="B17" s="114"/>
      <c r="C17" s="348"/>
      <c r="D17" s="342"/>
      <c r="E17" s="428"/>
      <c r="F17" s="37"/>
    </row>
    <row r="18" spans="2:6" ht="15.75" customHeight="1" thickBot="1">
      <c r="B18" s="333" t="s">
        <v>201</v>
      </c>
      <c r="C18" s="329"/>
      <c r="D18" s="352"/>
      <c r="E18" s="429">
        <f>SUM(E13:E17)</f>
        <v>0</v>
      </c>
      <c r="F18" s="42">
        <f>SUM(F13:F17)</f>
        <v>0</v>
      </c>
    </row>
    <row r="19" ht="13.5" thickTop="1"/>
    <row r="20" spans="5:6" ht="13.5" thickBot="1">
      <c r="E20" s="92" t="str">
        <f>+E9</f>
        <v>CET CODE</v>
      </c>
      <c r="F20" s="444" t="str">
        <f>+F9</f>
        <v>ABCPU</v>
      </c>
    </row>
    <row r="21" spans="2:6" ht="16.5" thickBot="1" thickTop="1">
      <c r="B21" s="912" t="s">
        <v>199</v>
      </c>
      <c r="C21" s="1006" t="str">
        <f>+C10</f>
        <v>NATURE OF THE PROPOSED EXPENDITURE</v>
      </c>
      <c r="D21" s="1012" t="str">
        <f>+D10</f>
        <v>PURPOSE</v>
      </c>
      <c r="E21" s="1008" t="str">
        <f>+'S-17'!E36:F36</f>
        <v> M.TECH</v>
      </c>
      <c r="F21" s="1009"/>
    </row>
    <row r="22" spans="2:6" ht="26.25" customHeight="1" thickBot="1">
      <c r="B22" s="914"/>
      <c r="C22" s="1007"/>
      <c r="D22" s="1013"/>
      <c r="E22" s="426" t="s">
        <v>202</v>
      </c>
      <c r="F22" s="235" t="s">
        <v>203</v>
      </c>
    </row>
    <row r="23" spans="2:6" ht="13.5" thickTop="1">
      <c r="B23" s="114"/>
      <c r="C23" s="258"/>
      <c r="D23" s="341"/>
      <c r="E23" s="427"/>
      <c r="F23" s="37"/>
    </row>
    <row r="24" spans="2:6" ht="12.75">
      <c r="B24" s="114"/>
      <c r="C24" s="39"/>
      <c r="D24" s="281"/>
      <c r="E24" s="38">
        <v>0</v>
      </c>
      <c r="F24" s="37">
        <v>0</v>
      </c>
    </row>
    <row r="25" spans="2:6" ht="12.75">
      <c r="B25" s="114"/>
      <c r="C25" s="39"/>
      <c r="D25" s="281"/>
      <c r="E25" s="38"/>
      <c r="F25" s="37"/>
    </row>
    <row r="26" spans="2:6" ht="12.75">
      <c r="B26" s="114"/>
      <c r="C26" s="39"/>
      <c r="D26" s="281"/>
      <c r="E26" s="38"/>
      <c r="F26" s="37"/>
    </row>
    <row r="27" spans="2:6" ht="12.75">
      <c r="B27" s="114"/>
      <c r="C27" s="39"/>
      <c r="D27" s="281"/>
      <c r="E27" s="38"/>
      <c r="F27" s="37"/>
    </row>
    <row r="28" spans="2:6" ht="12.75">
      <c r="B28" s="114"/>
      <c r="C28" s="39"/>
      <c r="D28" s="281"/>
      <c r="E28" s="38"/>
      <c r="F28" s="37"/>
    </row>
    <row r="29" spans="2:6" ht="12.75">
      <c r="B29" s="114"/>
      <c r="C29" s="348"/>
      <c r="D29" s="342"/>
      <c r="E29" s="428"/>
      <c r="F29" s="349"/>
    </row>
    <row r="30" spans="2:6" ht="15.75" customHeight="1" thickBot="1">
      <c r="B30" s="333" t="s">
        <v>201</v>
      </c>
      <c r="C30" s="329"/>
      <c r="D30" s="352"/>
      <c r="E30" s="429">
        <f>SUM(E24:E29)</f>
        <v>0</v>
      </c>
      <c r="F30" s="42">
        <f>SUM(F24:F29)</f>
        <v>0</v>
      </c>
    </row>
    <row r="31" ht="13.5" thickTop="1"/>
    <row r="33" ht="12.75">
      <c r="F33" s="414" t="str">
        <f>+F7</f>
        <v>AMOUNT IN RUPEES</v>
      </c>
    </row>
    <row r="34" spans="5:6" ht="13.5" thickBot="1">
      <c r="E34" s="92" t="str">
        <f>+E20</f>
        <v>CET CODE</v>
      </c>
      <c r="F34" s="444" t="str">
        <f>+F20</f>
        <v>ABCPU</v>
      </c>
    </row>
    <row r="35" spans="2:6" ht="16.5" thickBot="1" thickTop="1">
      <c r="B35" s="912" t="s">
        <v>199</v>
      </c>
      <c r="C35" s="1006" t="str">
        <f>+C21</f>
        <v>NATURE OF THE PROPOSED EXPENDITURE</v>
      </c>
      <c r="D35" s="915" t="str">
        <f>+D21</f>
        <v>PURPOSE</v>
      </c>
      <c r="E35" s="1008" t="str">
        <f>+'S-17'!E56:F56</f>
        <v>MCA</v>
      </c>
      <c r="F35" s="1009"/>
    </row>
    <row r="36" spans="2:6" ht="26.25" customHeight="1" thickBot="1">
      <c r="B36" s="914"/>
      <c r="C36" s="1007"/>
      <c r="D36" s="907"/>
      <c r="E36" s="426" t="s">
        <v>202</v>
      </c>
      <c r="F36" s="235" t="s">
        <v>203</v>
      </c>
    </row>
    <row r="37" spans="2:6" ht="13.5" thickTop="1">
      <c r="B37" s="114"/>
      <c r="C37" s="258"/>
      <c r="D37" s="341"/>
      <c r="E37" s="427"/>
      <c r="F37" s="37"/>
    </row>
    <row r="38" spans="2:6" ht="12.75">
      <c r="B38" s="114"/>
      <c r="C38" s="39"/>
      <c r="D38" s="281"/>
      <c r="E38" s="38">
        <v>0</v>
      </c>
      <c r="F38" s="37">
        <v>0</v>
      </c>
    </row>
    <row r="39" spans="2:6" ht="12.75">
      <c r="B39" s="114"/>
      <c r="C39" s="39"/>
      <c r="D39" s="281"/>
      <c r="E39" s="38"/>
      <c r="F39" s="37"/>
    </row>
    <row r="40" spans="2:6" ht="12.75">
      <c r="B40" s="114"/>
      <c r="C40" s="39"/>
      <c r="D40" s="281"/>
      <c r="E40" s="38"/>
      <c r="F40" s="37"/>
    </row>
    <row r="41" spans="2:6" ht="12.75">
      <c r="B41" s="114"/>
      <c r="C41" s="39"/>
      <c r="D41" s="281"/>
      <c r="E41" s="38"/>
      <c r="F41" s="37"/>
    </row>
    <row r="42" spans="2:6" ht="12.75">
      <c r="B42" s="114"/>
      <c r="C42" s="39"/>
      <c r="D42" s="281"/>
      <c r="E42" s="38"/>
      <c r="F42" s="37"/>
    </row>
    <row r="43" spans="2:6" ht="12.75">
      <c r="B43" s="114"/>
      <c r="C43" s="348"/>
      <c r="D43" s="342"/>
      <c r="E43" s="428"/>
      <c r="F43" s="37"/>
    </row>
    <row r="44" spans="2:6" ht="15.75" customHeight="1" thickBot="1">
      <c r="B44" s="333" t="s">
        <v>201</v>
      </c>
      <c r="C44" s="329"/>
      <c r="D44" s="352"/>
      <c r="E44" s="429">
        <f>SUM(E38:E43)</f>
        <v>0</v>
      </c>
      <c r="F44" s="42">
        <f>SUM(F38:F43)</f>
        <v>0</v>
      </c>
    </row>
    <row r="45" ht="13.5" thickTop="1"/>
    <row r="46" spans="5:6" ht="13.5" thickBot="1">
      <c r="E46" s="92" t="str">
        <f>+E34</f>
        <v>CET CODE</v>
      </c>
      <c r="F46" s="444" t="str">
        <f>+F34</f>
        <v>ABCPU</v>
      </c>
    </row>
    <row r="47" spans="2:6" ht="16.5" thickBot="1" thickTop="1">
      <c r="B47" s="912" t="s">
        <v>199</v>
      </c>
      <c r="C47" s="1006" t="str">
        <f>+C35</f>
        <v>NATURE OF THE PROPOSED EXPENDITURE</v>
      </c>
      <c r="D47" s="915" t="str">
        <f>+D35</f>
        <v>PURPOSE</v>
      </c>
      <c r="E47" s="1008" t="str">
        <f>+'S-19'!H35</f>
        <v>MBA</v>
      </c>
      <c r="F47" s="1009"/>
    </row>
    <row r="48" spans="2:6" ht="26.25" customHeight="1" thickBot="1">
      <c r="B48" s="914"/>
      <c r="C48" s="1007"/>
      <c r="D48" s="907"/>
      <c r="E48" s="426" t="s">
        <v>202</v>
      </c>
      <c r="F48" s="235" t="s">
        <v>203</v>
      </c>
    </row>
    <row r="49" spans="2:6" ht="13.5" thickTop="1">
      <c r="B49" s="114"/>
      <c r="C49" s="258"/>
      <c r="D49" s="341"/>
      <c r="E49" s="427"/>
      <c r="F49" s="37"/>
    </row>
    <row r="50" spans="2:6" ht="12.75">
      <c r="B50" s="114"/>
      <c r="C50" s="39"/>
      <c r="D50" s="281"/>
      <c r="E50" s="38"/>
      <c r="F50" s="37"/>
    </row>
    <row r="51" spans="2:6" ht="12.75">
      <c r="B51" s="114"/>
      <c r="C51" s="39"/>
      <c r="D51" s="281"/>
      <c r="E51" s="38"/>
      <c r="F51" s="37"/>
    </row>
    <row r="52" spans="2:6" ht="12.75">
      <c r="B52" s="114"/>
      <c r="C52" s="39"/>
      <c r="D52" s="281"/>
      <c r="E52" s="38"/>
      <c r="F52" s="37"/>
    </row>
    <row r="53" spans="2:6" ht="12.75">
      <c r="B53" s="114"/>
      <c r="C53" s="39"/>
      <c r="D53" s="281"/>
      <c r="E53" s="38"/>
      <c r="F53" s="37"/>
    </row>
    <row r="54" spans="2:6" ht="12.75">
      <c r="B54" s="114"/>
      <c r="C54" s="39"/>
      <c r="D54" s="281"/>
      <c r="E54" s="38"/>
      <c r="F54" s="37"/>
    </row>
    <row r="55" spans="2:6" ht="12.75">
      <c r="B55" s="114"/>
      <c r="C55" s="348"/>
      <c r="D55" s="342"/>
      <c r="E55" s="428"/>
      <c r="F55" s="37"/>
    </row>
    <row r="56" spans="2:6" ht="15.75" customHeight="1" thickBot="1">
      <c r="B56" s="333" t="s">
        <v>201</v>
      </c>
      <c r="C56" s="329"/>
      <c r="D56" s="352"/>
      <c r="E56" s="429">
        <f>SUM(E50:E55)</f>
        <v>0</v>
      </c>
      <c r="F56" s="42">
        <f>SUM(F50:F55)</f>
        <v>0</v>
      </c>
    </row>
    <row r="57" ht="13.5" thickTop="1"/>
    <row r="58" spans="5:6" ht="13.5" thickBot="1">
      <c r="E58" s="92" t="str">
        <f>+E46</f>
        <v>CET CODE</v>
      </c>
      <c r="F58" s="444" t="str">
        <f>+F46</f>
        <v>ABCPU</v>
      </c>
    </row>
    <row r="59" spans="2:6" ht="16.5" thickBot="1" thickTop="1">
      <c r="B59" s="912" t="s">
        <v>199</v>
      </c>
      <c r="C59" s="1006" t="str">
        <f>+C47</f>
        <v>NATURE OF THE PROPOSED EXPENDITURE</v>
      </c>
      <c r="D59" s="915" t="str">
        <f>+D47</f>
        <v>PURPOSE</v>
      </c>
      <c r="E59" s="1008" t="str">
        <f>+'S-19'!H43</f>
        <v>OTHERS IF ANY</v>
      </c>
      <c r="F59" s="1009"/>
    </row>
    <row r="60" spans="2:6" ht="26.25" customHeight="1" thickBot="1">
      <c r="B60" s="914"/>
      <c r="C60" s="1007"/>
      <c r="D60" s="907"/>
      <c r="E60" s="426" t="s">
        <v>202</v>
      </c>
      <c r="F60" s="235" t="s">
        <v>203</v>
      </c>
    </row>
    <row r="61" spans="2:6" ht="13.5" thickTop="1">
      <c r="B61" s="114"/>
      <c r="C61" s="258"/>
      <c r="D61" s="341"/>
      <c r="E61" s="427"/>
      <c r="F61" s="37"/>
    </row>
    <row r="62" spans="2:6" ht="12.75">
      <c r="B62" s="114"/>
      <c r="C62" s="39"/>
      <c r="D62" s="281"/>
      <c r="E62" s="38"/>
      <c r="F62" s="37"/>
    </row>
    <row r="63" spans="2:6" ht="12.75">
      <c r="B63" s="114"/>
      <c r="C63" s="39"/>
      <c r="D63" s="281"/>
      <c r="E63" s="38"/>
      <c r="F63" s="37"/>
    </row>
    <row r="64" spans="2:6" ht="12.75">
      <c r="B64" s="114"/>
      <c r="C64" s="39"/>
      <c r="D64" s="281"/>
      <c r="E64" s="38"/>
      <c r="F64" s="37"/>
    </row>
    <row r="65" spans="2:6" ht="12.75">
      <c r="B65" s="114"/>
      <c r="C65" s="39"/>
      <c r="D65" s="281"/>
      <c r="E65" s="38"/>
      <c r="F65" s="37"/>
    </row>
    <row r="66" spans="2:6" ht="12.75">
      <c r="B66" s="114"/>
      <c r="C66" s="39"/>
      <c r="D66" s="281"/>
      <c r="E66" s="38"/>
      <c r="F66" s="37"/>
    </row>
    <row r="67" spans="2:6" ht="12.75">
      <c r="B67" s="114"/>
      <c r="C67" s="39"/>
      <c r="D67" s="281"/>
      <c r="E67" s="38"/>
      <c r="F67" s="37"/>
    </row>
    <row r="68" spans="2:6" ht="12.75">
      <c r="B68" s="114"/>
      <c r="C68" s="348"/>
      <c r="D68" s="342"/>
      <c r="E68" s="428"/>
      <c r="F68" s="37"/>
    </row>
    <row r="69" spans="2:6" ht="15.75" customHeight="1" thickBot="1">
      <c r="B69" s="333" t="s">
        <v>201</v>
      </c>
      <c r="C69" s="329"/>
      <c r="D69" s="352"/>
      <c r="E69" s="429">
        <f>SUM(E62:E68)</f>
        <v>0</v>
      </c>
      <c r="F69" s="42">
        <f>SUM(F62:F68)</f>
        <v>0</v>
      </c>
    </row>
    <row r="70" ht="13.5" thickTop="1"/>
  </sheetData>
  <sheetProtection/>
  <mergeCells count="23">
    <mergeCell ref="B5:F5"/>
    <mergeCell ref="B10:B11"/>
    <mergeCell ref="C10:C11"/>
    <mergeCell ref="C47:C48"/>
    <mergeCell ref="D35:D36"/>
    <mergeCell ref="D47:D48"/>
    <mergeCell ref="B2:F2"/>
    <mergeCell ref="B35:B36"/>
    <mergeCell ref="C35:C36"/>
    <mergeCell ref="B47:B48"/>
    <mergeCell ref="D10:D11"/>
    <mergeCell ref="D21:D22"/>
    <mergeCell ref="E21:F21"/>
    <mergeCell ref="B21:B22"/>
    <mergeCell ref="C21:C22"/>
    <mergeCell ref="B3:F3"/>
    <mergeCell ref="D59:D60"/>
    <mergeCell ref="B59:B60"/>
    <mergeCell ref="C59:C60"/>
    <mergeCell ref="E10:F10"/>
    <mergeCell ref="E59:F59"/>
    <mergeCell ref="E47:F47"/>
    <mergeCell ref="E35:F35"/>
  </mergeCells>
  <printOptions gridLines="1"/>
  <pageMargins left="0.17" right="0.17" top="0.28" bottom="0.27" header="0.23" footer="0.16"/>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92D050"/>
  </sheetPr>
  <dimension ref="B2:J60"/>
  <sheetViews>
    <sheetView zoomScalePageLayoutView="0" workbookViewId="0" topLeftCell="A1">
      <selection activeCell="H23" sqref="H23"/>
    </sheetView>
  </sheetViews>
  <sheetFormatPr defaultColWidth="9.140625" defaultRowHeight="15"/>
  <cols>
    <col min="1" max="1" width="9.7109375" style="92" customWidth="1"/>
    <col min="2" max="2" width="5.7109375" style="263" bestFit="1" customWidth="1"/>
    <col min="3" max="3" width="19.57421875" style="92" bestFit="1" customWidth="1"/>
    <col min="4" max="4" width="8.57421875" style="92" bestFit="1" customWidth="1"/>
    <col min="5" max="5" width="17.140625" style="92" customWidth="1"/>
    <col min="6" max="6" width="15.28125" style="92" customWidth="1"/>
    <col min="7" max="7" width="24.7109375" style="92" customWidth="1"/>
    <col min="8" max="8" width="22.7109375" style="92" customWidth="1"/>
    <col min="9" max="9" width="15.28125" style="92" customWidth="1"/>
    <col min="10" max="10" width="3.57421875" style="92" customWidth="1"/>
    <col min="11" max="17" width="11.28125" style="92" customWidth="1"/>
    <col min="18" max="16384" width="9.140625" style="92" customWidth="1"/>
  </cols>
  <sheetData>
    <row r="2" spans="2:9" s="595" customFormat="1" ht="48" customHeight="1">
      <c r="B2" s="1010" t="s">
        <v>653</v>
      </c>
      <c r="C2" s="1010"/>
      <c r="D2" s="1010"/>
      <c r="E2" s="1010"/>
      <c r="F2" s="1010"/>
      <c r="G2" s="1010"/>
      <c r="H2" s="1010"/>
      <c r="I2" s="1010"/>
    </row>
    <row r="3" s="595" customFormat="1" ht="14.25">
      <c r="B3" s="263"/>
    </row>
    <row r="4" spans="2:9" ht="17.25">
      <c r="B4" s="214" t="str">
        <f>+'S-13'!B4</f>
        <v>ABC PRIVATE UNIVERSITY</v>
      </c>
      <c r="H4" s="871"/>
      <c r="I4" s="871"/>
    </row>
    <row r="5" spans="8:9" ht="14.25">
      <c r="H5" s="892" t="str">
        <f>+'S-18'!F7</f>
        <v>AMOUNT IN RUPEES</v>
      </c>
      <c r="I5" s="892"/>
    </row>
    <row r="6" spans="2:10" ht="17.25">
      <c r="B6" s="905"/>
      <c r="C6" s="905"/>
      <c r="D6" s="905"/>
      <c r="E6" s="905"/>
      <c r="F6" s="905"/>
      <c r="G6" s="905"/>
      <c r="H6" s="905"/>
      <c r="I6" s="905"/>
      <c r="J6" s="273"/>
    </row>
    <row r="7" spans="2:8" s="548" customFormat="1" ht="14.25">
      <c r="B7" s="693"/>
      <c r="C7" s="694"/>
      <c r="D7" s="694"/>
      <c r="E7" s="694"/>
      <c r="F7" s="694"/>
      <c r="G7" s="694" t="str">
        <f>+'S-13'!G7</f>
        <v>CET CODE</v>
      </c>
      <c r="H7" s="695" t="str">
        <f>+'S-13'!I7</f>
        <v>ABCPU</v>
      </c>
    </row>
    <row r="8" spans="2:8" s="548" customFormat="1" ht="15.75" thickBot="1">
      <c r="B8" s="693"/>
      <c r="C8" s="694"/>
      <c r="D8" s="694"/>
      <c r="E8" s="694"/>
      <c r="F8" s="694"/>
      <c r="G8" s="694"/>
      <c r="H8" s="696" t="str">
        <f>+'S-13'!B5</f>
        <v> B.TECH</v>
      </c>
    </row>
    <row r="9" spans="2:9" s="548" customFormat="1" ht="27" thickTop="1">
      <c r="B9" s="1016" t="s">
        <v>34</v>
      </c>
      <c r="C9" s="1014" t="s">
        <v>59</v>
      </c>
      <c r="D9" s="1014" t="s">
        <v>70</v>
      </c>
      <c r="E9" s="1014" t="s">
        <v>76</v>
      </c>
      <c r="F9" s="264" t="s">
        <v>73</v>
      </c>
      <c r="G9" s="264" t="s">
        <v>71</v>
      </c>
      <c r="H9" s="264" t="s">
        <v>72</v>
      </c>
      <c r="I9" s="265" t="s">
        <v>74</v>
      </c>
    </row>
    <row r="10" spans="2:9" s="548" customFormat="1" ht="12.75">
      <c r="B10" s="1017"/>
      <c r="C10" s="1015"/>
      <c r="D10" s="1015"/>
      <c r="E10" s="1015"/>
      <c r="F10" s="266" t="s">
        <v>55</v>
      </c>
      <c r="G10" s="266" t="s">
        <v>56</v>
      </c>
      <c r="H10" s="266" t="s">
        <v>57</v>
      </c>
      <c r="I10" s="697" t="s">
        <v>66</v>
      </c>
    </row>
    <row r="11" spans="2:9" s="548" customFormat="1" ht="14.25">
      <c r="B11" s="698"/>
      <c r="C11" s="270"/>
      <c r="D11" s="270"/>
      <c r="E11" s="270"/>
      <c r="F11" s="270">
        <v>0</v>
      </c>
      <c r="G11" s="128">
        <v>12500000</v>
      </c>
      <c r="H11" s="251">
        <v>1250000</v>
      </c>
      <c r="I11" s="699">
        <f>+F11+G11-H11</f>
        <v>11250000</v>
      </c>
    </row>
    <row r="12" spans="2:9" s="548" customFormat="1" ht="14.25">
      <c r="B12" s="698"/>
      <c r="C12" s="270"/>
      <c r="D12" s="270"/>
      <c r="E12" s="270"/>
      <c r="F12" s="270">
        <v>0</v>
      </c>
      <c r="G12" s="251"/>
      <c r="H12" s="251"/>
      <c r="I12" s="699">
        <f>+F12+G12-H12</f>
        <v>0</v>
      </c>
    </row>
    <row r="13" spans="2:9" s="548" customFormat="1" ht="14.25">
      <c r="B13" s="698"/>
      <c r="C13" s="116"/>
      <c r="D13" s="116"/>
      <c r="E13" s="116"/>
      <c r="F13" s="116"/>
      <c r="G13" s="116"/>
      <c r="H13" s="116"/>
      <c r="I13" s="699"/>
    </row>
    <row r="14" spans="2:9" s="548" customFormat="1" ht="13.5" thickBot="1">
      <c r="B14" s="1018" t="s">
        <v>52</v>
      </c>
      <c r="C14" s="1019"/>
      <c r="D14" s="271"/>
      <c r="E14" s="271"/>
      <c r="F14" s="272">
        <f>SUM(F11:F13)</f>
        <v>0</v>
      </c>
      <c r="G14" s="272">
        <f>SUM(G11:G13)</f>
        <v>12500000</v>
      </c>
      <c r="H14" s="272">
        <f>SUM(H11:H13)</f>
        <v>1250000</v>
      </c>
      <c r="I14" s="555">
        <f>SUM(I11:I13)</f>
        <v>11250000</v>
      </c>
    </row>
    <row r="15" s="548" customFormat="1" ht="15" thickTop="1">
      <c r="B15" s="693"/>
    </row>
    <row r="16" s="548" customFormat="1" ht="14.25">
      <c r="B16" s="693"/>
    </row>
    <row r="17" ht="15.75" thickBot="1">
      <c r="H17" s="353" t="str">
        <f>+'S-13'!B29</f>
        <v> M.TECH</v>
      </c>
    </row>
    <row r="18" spans="2:9" ht="27" thickTop="1">
      <c r="B18" s="1022" t="s">
        <v>34</v>
      </c>
      <c r="C18" s="1014" t="s">
        <v>59</v>
      </c>
      <c r="D18" s="1014" t="s">
        <v>70</v>
      </c>
      <c r="E18" s="1014" t="s">
        <v>76</v>
      </c>
      <c r="F18" s="264" t="s">
        <v>73</v>
      </c>
      <c r="G18" s="264" t="s">
        <v>71</v>
      </c>
      <c r="H18" s="264" t="s">
        <v>72</v>
      </c>
      <c r="I18" s="265" t="s">
        <v>74</v>
      </c>
    </row>
    <row r="19" spans="2:9" ht="12.75">
      <c r="B19" s="1023"/>
      <c r="C19" s="1015"/>
      <c r="D19" s="1015"/>
      <c r="E19" s="1015"/>
      <c r="F19" s="266" t="s">
        <v>55</v>
      </c>
      <c r="G19" s="266" t="s">
        <v>56</v>
      </c>
      <c r="H19" s="266" t="s">
        <v>57</v>
      </c>
      <c r="I19" s="267" t="s">
        <v>66</v>
      </c>
    </row>
    <row r="20" spans="2:9" ht="14.25">
      <c r="B20" s="268"/>
      <c r="C20" s="269"/>
      <c r="D20" s="269"/>
      <c r="E20" s="269"/>
      <c r="F20" s="269">
        <v>1000000</v>
      </c>
      <c r="G20" s="93">
        <v>250000</v>
      </c>
      <c r="H20" s="40">
        <v>125000</v>
      </c>
      <c r="I20" s="117">
        <f>+F20+G20-H20</f>
        <v>1125000</v>
      </c>
    </row>
    <row r="21" spans="2:9" ht="14.25">
      <c r="B21" s="268"/>
      <c r="C21" s="270"/>
      <c r="D21" s="270"/>
      <c r="E21" s="270"/>
      <c r="F21" s="270">
        <v>0</v>
      </c>
      <c r="G21" s="40"/>
      <c r="H21" s="40"/>
      <c r="I21" s="117">
        <f>+F21+G21-H21</f>
        <v>0</v>
      </c>
    </row>
    <row r="22" spans="2:9" ht="14.25">
      <c r="B22" s="268"/>
      <c r="C22" s="116"/>
      <c r="D22" s="116"/>
      <c r="E22" s="116"/>
      <c r="F22" s="116"/>
      <c r="G22" s="116"/>
      <c r="H22" s="116"/>
      <c r="I22" s="117"/>
    </row>
    <row r="23" spans="2:9" ht="13.5" thickBot="1">
      <c r="B23" s="1018" t="s">
        <v>52</v>
      </c>
      <c r="C23" s="1019"/>
      <c r="D23" s="271"/>
      <c r="E23" s="271"/>
      <c r="F23" s="272">
        <f>SUM(F20:F22)</f>
        <v>1000000</v>
      </c>
      <c r="G23" s="272">
        <f>SUM(G20:G22)</f>
        <v>250000</v>
      </c>
      <c r="H23" s="272">
        <f>SUM(H20:H22)</f>
        <v>125000</v>
      </c>
      <c r="I23" s="51">
        <f>SUM(I20:I22)</f>
        <v>1125000</v>
      </c>
    </row>
    <row r="24" ht="15" thickTop="1"/>
    <row r="26" ht="15.75" thickBot="1">
      <c r="H26" s="353" t="str">
        <f>+'S-13'!B52</f>
        <v>MCA</v>
      </c>
    </row>
    <row r="27" spans="2:9" ht="27" thickTop="1">
      <c r="B27" s="1022" t="s">
        <v>34</v>
      </c>
      <c r="C27" s="1014" t="s">
        <v>59</v>
      </c>
      <c r="D27" s="1014" t="s">
        <v>70</v>
      </c>
      <c r="E27" s="1014" t="s">
        <v>76</v>
      </c>
      <c r="F27" s="264" t="s">
        <v>73</v>
      </c>
      <c r="G27" s="264" t="s">
        <v>71</v>
      </c>
      <c r="H27" s="264" t="s">
        <v>72</v>
      </c>
      <c r="I27" s="265" t="s">
        <v>74</v>
      </c>
    </row>
    <row r="28" spans="2:9" ht="12.75">
      <c r="B28" s="1023"/>
      <c r="C28" s="1015"/>
      <c r="D28" s="1015"/>
      <c r="E28" s="1015"/>
      <c r="F28" s="266" t="s">
        <v>55</v>
      </c>
      <c r="G28" s="266" t="s">
        <v>56</v>
      </c>
      <c r="H28" s="266" t="s">
        <v>57</v>
      </c>
      <c r="I28" s="267" t="s">
        <v>66</v>
      </c>
    </row>
    <row r="29" spans="2:9" ht="14.25">
      <c r="B29" s="268"/>
      <c r="C29" s="269"/>
      <c r="D29" s="269"/>
      <c r="E29" s="269"/>
      <c r="F29" s="269">
        <v>1000000</v>
      </c>
      <c r="G29" s="93">
        <v>250000</v>
      </c>
      <c r="H29" s="40">
        <v>725000</v>
      </c>
      <c r="I29" s="117">
        <f>+F29+G29-H29</f>
        <v>525000</v>
      </c>
    </row>
    <row r="30" spans="2:9" ht="14.25">
      <c r="B30" s="268"/>
      <c r="C30" s="270"/>
      <c r="D30" s="270"/>
      <c r="E30" s="270"/>
      <c r="F30" s="270">
        <v>0</v>
      </c>
      <c r="G30" s="40"/>
      <c r="H30" s="40"/>
      <c r="I30" s="117">
        <f>+F30+G30-H30</f>
        <v>0</v>
      </c>
    </row>
    <row r="31" spans="2:9" ht="14.25">
      <c r="B31" s="268"/>
      <c r="C31" s="116"/>
      <c r="D31" s="116"/>
      <c r="E31" s="116"/>
      <c r="F31" s="116">
        <v>0</v>
      </c>
      <c r="G31" s="40"/>
      <c r="H31" s="169"/>
      <c r="I31" s="117">
        <f>+F31+G31-H31</f>
        <v>0</v>
      </c>
    </row>
    <row r="32" spans="2:9" ht="14.25">
      <c r="B32" s="268"/>
      <c r="C32" s="116"/>
      <c r="D32" s="116"/>
      <c r="E32" s="116"/>
      <c r="F32" s="116"/>
      <c r="G32" s="116"/>
      <c r="H32" s="116"/>
      <c r="I32" s="117"/>
    </row>
    <row r="33" spans="2:9" ht="13.5" thickBot="1">
      <c r="B33" s="1018" t="s">
        <v>52</v>
      </c>
      <c r="C33" s="1019"/>
      <c r="D33" s="271"/>
      <c r="E33" s="271"/>
      <c r="F33" s="272">
        <f>SUM(F29:F32)</f>
        <v>1000000</v>
      </c>
      <c r="G33" s="272">
        <f>SUM(G29:G32)</f>
        <v>250000</v>
      </c>
      <c r="H33" s="272">
        <f>SUM(H29:H32)</f>
        <v>725000</v>
      </c>
      <c r="I33" s="51">
        <f>SUM(I29:I32)</f>
        <v>525000</v>
      </c>
    </row>
    <row r="34" ht="15" thickTop="1"/>
    <row r="35" ht="15.75" thickBot="1">
      <c r="H35" s="353" t="str">
        <f>+'S-13'!B76</f>
        <v>MBA</v>
      </c>
    </row>
    <row r="36" spans="2:9" ht="27" thickTop="1">
      <c r="B36" s="1022" t="s">
        <v>34</v>
      </c>
      <c r="C36" s="1014" t="s">
        <v>59</v>
      </c>
      <c r="D36" s="1014" t="s">
        <v>70</v>
      </c>
      <c r="E36" s="1014" t="s">
        <v>76</v>
      </c>
      <c r="F36" s="264" t="s">
        <v>73</v>
      </c>
      <c r="G36" s="264" t="s">
        <v>71</v>
      </c>
      <c r="H36" s="264" t="s">
        <v>72</v>
      </c>
      <c r="I36" s="265" t="s">
        <v>74</v>
      </c>
    </row>
    <row r="37" spans="2:9" ht="12.75">
      <c r="B37" s="1023"/>
      <c r="C37" s="1015"/>
      <c r="D37" s="1015"/>
      <c r="E37" s="1015"/>
      <c r="F37" s="266" t="s">
        <v>55</v>
      </c>
      <c r="G37" s="266" t="s">
        <v>56</v>
      </c>
      <c r="H37" s="266" t="s">
        <v>57</v>
      </c>
      <c r="I37" s="267" t="s">
        <v>66</v>
      </c>
    </row>
    <row r="38" spans="2:9" ht="14.25">
      <c r="B38" s="268"/>
      <c r="C38" s="269"/>
      <c r="D38" s="269"/>
      <c r="E38" s="269"/>
      <c r="F38" s="269">
        <v>1000000</v>
      </c>
      <c r="G38" s="93">
        <v>250000</v>
      </c>
      <c r="H38" s="40">
        <v>625000</v>
      </c>
      <c r="I38" s="117">
        <f>+F38+G38-H38</f>
        <v>625000</v>
      </c>
    </row>
    <row r="39" spans="2:9" ht="14.25">
      <c r="B39" s="268"/>
      <c r="C39" s="270"/>
      <c r="D39" s="270"/>
      <c r="E39" s="270"/>
      <c r="F39" s="270">
        <v>0</v>
      </c>
      <c r="G39" s="40"/>
      <c r="H39" s="40"/>
      <c r="I39" s="117">
        <f>+F39+G39-H39</f>
        <v>0</v>
      </c>
    </row>
    <row r="40" spans="2:9" ht="14.25">
      <c r="B40" s="268"/>
      <c r="C40" s="116"/>
      <c r="D40" s="116"/>
      <c r="E40" s="116"/>
      <c r="F40" s="116"/>
      <c r="G40" s="116"/>
      <c r="H40" s="116"/>
      <c r="I40" s="117"/>
    </row>
    <row r="41" spans="2:9" ht="13.5" thickBot="1">
      <c r="B41" s="1018" t="s">
        <v>52</v>
      </c>
      <c r="C41" s="1019"/>
      <c r="D41" s="271"/>
      <c r="E41" s="271"/>
      <c r="F41" s="272">
        <f>SUM(F38:F40)</f>
        <v>1000000</v>
      </c>
      <c r="G41" s="272">
        <f>SUM(G38:G40)</f>
        <v>250000</v>
      </c>
      <c r="H41" s="272">
        <f>SUM(H38:H40)</f>
        <v>625000</v>
      </c>
      <c r="I41" s="51">
        <f>SUM(I38:I40)</f>
        <v>625000</v>
      </c>
    </row>
    <row r="42" ht="15" thickTop="1"/>
    <row r="43" ht="15.75" thickBot="1">
      <c r="H43" s="353" t="str">
        <f>+'S-13'!B101</f>
        <v>OTHERS IF ANY</v>
      </c>
    </row>
    <row r="44" spans="2:9" ht="27" thickTop="1">
      <c r="B44" s="1022" t="s">
        <v>34</v>
      </c>
      <c r="C44" s="1014" t="s">
        <v>59</v>
      </c>
      <c r="D44" s="1014" t="s">
        <v>70</v>
      </c>
      <c r="E44" s="1014" t="s">
        <v>76</v>
      </c>
      <c r="F44" s="264" t="s">
        <v>73</v>
      </c>
      <c r="G44" s="264" t="s">
        <v>71</v>
      </c>
      <c r="H44" s="264" t="s">
        <v>72</v>
      </c>
      <c r="I44" s="265" t="s">
        <v>74</v>
      </c>
    </row>
    <row r="45" spans="2:9" ht="12.75">
      <c r="B45" s="1023"/>
      <c r="C45" s="1015"/>
      <c r="D45" s="1015"/>
      <c r="E45" s="1015"/>
      <c r="F45" s="266" t="s">
        <v>55</v>
      </c>
      <c r="G45" s="266" t="s">
        <v>56</v>
      </c>
      <c r="H45" s="266" t="s">
        <v>57</v>
      </c>
      <c r="I45" s="267" t="s">
        <v>66</v>
      </c>
    </row>
    <row r="46" spans="2:9" ht="14.25">
      <c r="B46" s="268"/>
      <c r="C46" s="269"/>
      <c r="D46" s="269"/>
      <c r="E46" s="269"/>
      <c r="F46" s="269">
        <v>1000000</v>
      </c>
      <c r="G46" s="93">
        <v>250000</v>
      </c>
      <c r="H46" s="40">
        <v>125000</v>
      </c>
      <c r="I46" s="117">
        <f>+F46+G46-H46</f>
        <v>1125000</v>
      </c>
    </row>
    <row r="47" spans="2:9" ht="14.25">
      <c r="B47" s="268"/>
      <c r="C47" s="116"/>
      <c r="D47" s="116"/>
      <c r="E47" s="116"/>
      <c r="F47" s="116">
        <v>0</v>
      </c>
      <c r="G47" s="40"/>
      <c r="H47" s="169"/>
      <c r="I47" s="117">
        <f>+F47+G47-H47</f>
        <v>0</v>
      </c>
    </row>
    <row r="48" spans="2:9" ht="14.25">
      <c r="B48" s="268"/>
      <c r="C48" s="116"/>
      <c r="D48" s="116"/>
      <c r="E48" s="116"/>
      <c r="F48" s="116"/>
      <c r="G48" s="116"/>
      <c r="H48" s="116"/>
      <c r="I48" s="117"/>
    </row>
    <row r="49" spans="2:9" ht="13.5" thickBot="1">
      <c r="B49" s="1018" t="s">
        <v>52</v>
      </c>
      <c r="C49" s="1019"/>
      <c r="D49" s="271"/>
      <c r="E49" s="271"/>
      <c r="F49" s="272">
        <f>SUM(F46:F48)</f>
        <v>1000000</v>
      </c>
      <c r="G49" s="272">
        <f>SUM(G46:G48)</f>
        <v>250000</v>
      </c>
      <c r="H49" s="272">
        <f>SUM(H46:H48)</f>
        <v>125000</v>
      </c>
      <c r="I49" s="51">
        <f>SUM(I46:I48)</f>
        <v>1125000</v>
      </c>
    </row>
    <row r="50" ht="24" customHeight="1" thickTop="1"/>
    <row r="51" spans="2:9" ht="15">
      <c r="B51" s="1020" t="str">
        <f>+'S-22'!B4:G4</f>
        <v>XYZ TRUST</v>
      </c>
      <c r="C51" s="1020"/>
      <c r="D51" s="1020"/>
      <c r="E51" s="1020"/>
      <c r="F51" s="1020"/>
      <c r="G51" s="1020"/>
      <c r="H51" s="1020"/>
      <c r="I51" s="1020"/>
    </row>
    <row r="52" spans="8:9" ht="14.25">
      <c r="H52" s="892" t="str">
        <f>+H5</f>
        <v>AMOUNT IN RUPEES</v>
      </c>
      <c r="I52" s="892"/>
    </row>
    <row r="53" spans="2:10" ht="12.75">
      <c r="B53" s="1021" t="s">
        <v>431</v>
      </c>
      <c r="C53" s="1021"/>
      <c r="D53" s="1021"/>
      <c r="E53" s="1021"/>
      <c r="F53" s="1021"/>
      <c r="G53" s="1021"/>
      <c r="H53" s="1021"/>
      <c r="I53" s="1021"/>
      <c r="J53" s="273"/>
    </row>
    <row r="54" spans="3:8" ht="15" thickBot="1">
      <c r="C54" s="141"/>
      <c r="D54" s="141"/>
      <c r="E54" s="141"/>
      <c r="F54" s="141"/>
      <c r="G54" s="141"/>
      <c r="H54" s="356"/>
    </row>
    <row r="55" spans="2:9" ht="27" thickTop="1">
      <c r="B55" s="1022" t="s">
        <v>34</v>
      </c>
      <c r="C55" s="1014" t="s">
        <v>59</v>
      </c>
      <c r="D55" s="1014" t="s">
        <v>70</v>
      </c>
      <c r="E55" s="1014" t="s">
        <v>76</v>
      </c>
      <c r="F55" s="264" t="s">
        <v>73</v>
      </c>
      <c r="G55" s="264" t="s">
        <v>71</v>
      </c>
      <c r="H55" s="264" t="s">
        <v>72</v>
      </c>
      <c r="I55" s="265" t="s">
        <v>74</v>
      </c>
    </row>
    <row r="56" spans="2:9" ht="12.75">
      <c r="B56" s="1023"/>
      <c r="C56" s="1015"/>
      <c r="D56" s="1015"/>
      <c r="E56" s="1015"/>
      <c r="F56" s="266" t="s">
        <v>55</v>
      </c>
      <c r="G56" s="266" t="s">
        <v>56</v>
      </c>
      <c r="H56" s="266" t="s">
        <v>57</v>
      </c>
      <c r="I56" s="267" t="s">
        <v>66</v>
      </c>
    </row>
    <row r="57" spans="2:9" ht="14.25">
      <c r="B57" s="268"/>
      <c r="C57" s="269"/>
      <c r="D57" s="269"/>
      <c r="E57" s="269"/>
      <c r="F57" s="269">
        <v>3975000</v>
      </c>
      <c r="G57" s="93">
        <v>250000</v>
      </c>
      <c r="H57" s="40">
        <v>125000</v>
      </c>
      <c r="I57" s="117">
        <f>+F57+G57-H57</f>
        <v>4100000</v>
      </c>
    </row>
    <row r="58" spans="2:9" ht="14.25">
      <c r="B58" s="268"/>
      <c r="C58" s="270"/>
      <c r="D58" s="270"/>
      <c r="E58" s="270"/>
      <c r="F58" s="270">
        <v>0</v>
      </c>
      <c r="G58" s="40"/>
      <c r="H58" s="40"/>
      <c r="I58" s="117">
        <f>+F58+G58-H58</f>
        <v>0</v>
      </c>
    </row>
    <row r="59" spans="2:9" ht="14.25">
      <c r="B59" s="268"/>
      <c r="C59" s="116"/>
      <c r="D59" s="116"/>
      <c r="E59" s="116"/>
      <c r="F59" s="116"/>
      <c r="G59" s="116"/>
      <c r="H59" s="116"/>
      <c r="I59" s="117"/>
    </row>
    <row r="60" spans="2:9" ht="13.5" thickBot="1">
      <c r="B60" s="1018" t="s">
        <v>52</v>
      </c>
      <c r="C60" s="1019"/>
      <c r="D60" s="271"/>
      <c r="E60" s="271"/>
      <c r="F60" s="272">
        <f>SUM(F57:F59)</f>
        <v>3975000</v>
      </c>
      <c r="G60" s="272">
        <f>SUM(G57:G59)</f>
        <v>250000</v>
      </c>
      <c r="H60" s="272">
        <f>SUM(H57:H59)</f>
        <v>125000</v>
      </c>
      <c r="I60" s="51">
        <f>SUM(I57:I59)</f>
        <v>4100000</v>
      </c>
    </row>
    <row r="61" ht="15" thickTop="1"/>
  </sheetData>
  <sheetProtection/>
  <mergeCells count="37">
    <mergeCell ref="B2:I2"/>
    <mergeCell ref="B44:B45"/>
    <mergeCell ref="C44:C45"/>
    <mergeCell ref="D44:D45"/>
    <mergeCell ref="E44:E45"/>
    <mergeCell ref="B49:C49"/>
    <mergeCell ref="B33:C33"/>
    <mergeCell ref="B36:B37"/>
    <mergeCell ref="C36:C37"/>
    <mergeCell ref="D36:D37"/>
    <mergeCell ref="B41:C41"/>
    <mergeCell ref="B18:B19"/>
    <mergeCell ref="C18:C19"/>
    <mergeCell ref="D18:D19"/>
    <mergeCell ref="E18:E19"/>
    <mergeCell ref="B23:C23"/>
    <mergeCell ref="B27:B28"/>
    <mergeCell ref="C27:C28"/>
    <mergeCell ref="D27:D28"/>
    <mergeCell ref="E27:E28"/>
    <mergeCell ref="B60:C60"/>
    <mergeCell ref="B51:I51"/>
    <mergeCell ref="H52:I52"/>
    <mergeCell ref="B53:I53"/>
    <mergeCell ref="B55:B56"/>
    <mergeCell ref="C55:C56"/>
    <mergeCell ref="D55:D56"/>
    <mergeCell ref="E55:E56"/>
    <mergeCell ref="E36:E37"/>
    <mergeCell ref="H4:I4"/>
    <mergeCell ref="H5:I5"/>
    <mergeCell ref="B6:I6"/>
    <mergeCell ref="B9:B10"/>
    <mergeCell ref="C9:C10"/>
    <mergeCell ref="B14:C14"/>
    <mergeCell ref="D9:D10"/>
    <mergeCell ref="E9:E10"/>
  </mergeCells>
  <printOptions gridLines="1"/>
  <pageMargins left="0.17" right="0.17" top="0.28" bottom="0.27" header="0.23" footer="0.16"/>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92D050"/>
  </sheetPr>
  <dimension ref="C2:N58"/>
  <sheetViews>
    <sheetView zoomScalePageLayoutView="0" workbookViewId="0" topLeftCell="A1">
      <selection activeCell="J9" sqref="J9"/>
    </sheetView>
  </sheetViews>
  <sheetFormatPr defaultColWidth="9.140625" defaultRowHeight="15"/>
  <cols>
    <col min="1" max="1" width="2.57421875" style="92" customWidth="1"/>
    <col min="2" max="2" width="9.7109375" style="92" customWidth="1"/>
    <col min="3" max="3" width="5.7109375" style="263" bestFit="1" customWidth="1"/>
    <col min="4" max="4" width="21.8515625" style="92" customWidth="1"/>
    <col min="5" max="5" width="10.7109375" style="785" customWidth="1"/>
    <col min="6" max="6" width="17.00390625" style="92" customWidth="1"/>
    <col min="7" max="7" width="18.140625" style="92" customWidth="1"/>
    <col min="8" max="8" width="18.7109375" style="92" customWidth="1"/>
    <col min="9" max="9" width="19.28125" style="92" customWidth="1"/>
    <col min="10" max="10" width="17.57421875" style="92" customWidth="1"/>
    <col min="11" max="11" width="11.28125" style="92" customWidth="1"/>
    <col min="12" max="12" width="13.421875" style="92" customWidth="1"/>
    <col min="13" max="17" width="11.28125" style="92" customWidth="1"/>
    <col min="18" max="16384" width="9.140625" style="92" customWidth="1"/>
  </cols>
  <sheetData>
    <row r="2" spans="3:9" s="595" customFormat="1" ht="50.25" customHeight="1">
      <c r="C2" s="1010" t="s">
        <v>654</v>
      </c>
      <c r="D2" s="1010"/>
      <c r="E2" s="1010"/>
      <c r="F2" s="1010"/>
      <c r="G2" s="1010"/>
      <c r="H2" s="1010"/>
      <c r="I2" s="1010"/>
    </row>
    <row r="3" spans="3:5" s="595" customFormat="1" ht="14.25">
      <c r="C3" s="263"/>
      <c r="E3" s="785"/>
    </row>
    <row r="4" spans="3:10" ht="15.75">
      <c r="C4" s="432" t="str">
        <f>+'S-19'!B4</f>
        <v>ABC PRIVATE UNIVERSITY</v>
      </c>
      <c r="D4" s="432"/>
      <c r="I4" s="871"/>
      <c r="J4" s="871"/>
    </row>
    <row r="5" spans="9:10" ht="14.25">
      <c r="I5" s="892"/>
      <c r="J5" s="892"/>
    </row>
    <row r="6" spans="9:10" ht="14.25">
      <c r="I6" s="663" t="str">
        <f>+'S-18'!F7</f>
        <v>AMOUNT IN RUPEES</v>
      </c>
      <c r="J6" s="240"/>
    </row>
    <row r="7" spans="3:10" ht="15">
      <c r="C7" s="683" t="s">
        <v>655</v>
      </c>
      <c r="D7" s="432"/>
      <c r="E7" s="786"/>
      <c r="F7" s="432"/>
      <c r="G7" s="432"/>
      <c r="H7" s="432"/>
      <c r="I7" s="432"/>
      <c r="J7" s="432"/>
    </row>
    <row r="8" spans="4:9" ht="15" thickBot="1">
      <c r="D8" s="141"/>
      <c r="F8" s="141"/>
      <c r="G8" s="141"/>
      <c r="H8" s="92" t="str">
        <f>+'S-19'!G7</f>
        <v>CET CODE</v>
      </c>
      <c r="I8" s="444" t="str">
        <f>+'S-19'!H7</f>
        <v>ABCPU</v>
      </c>
    </row>
    <row r="9" spans="3:9" ht="39.75" thickTop="1">
      <c r="C9" s="1024" t="s">
        <v>34</v>
      </c>
      <c r="D9" s="1014" t="s">
        <v>67</v>
      </c>
      <c r="E9" s="691" t="s">
        <v>514</v>
      </c>
      <c r="F9" s="278" t="s">
        <v>62</v>
      </c>
      <c r="G9" s="264" t="s">
        <v>63</v>
      </c>
      <c r="H9" s="278" t="s">
        <v>64</v>
      </c>
      <c r="I9" s="265" t="s">
        <v>65</v>
      </c>
    </row>
    <row r="10" spans="3:9" ht="12.75">
      <c r="C10" s="1025"/>
      <c r="D10" s="1015"/>
      <c r="E10" s="692"/>
      <c r="F10" s="279" t="s">
        <v>55</v>
      </c>
      <c r="G10" s="266" t="s">
        <v>56</v>
      </c>
      <c r="H10" s="279" t="s">
        <v>57</v>
      </c>
      <c r="I10" s="267" t="s">
        <v>66</v>
      </c>
    </row>
    <row r="11" spans="3:9" ht="14.25">
      <c r="C11" s="285"/>
      <c r="D11" s="269"/>
      <c r="E11" s="787"/>
      <c r="F11" s="274"/>
      <c r="G11" s="93"/>
      <c r="H11" s="281"/>
      <c r="I11" s="117"/>
    </row>
    <row r="12" spans="3:9" ht="14.25">
      <c r="C12" s="285"/>
      <c r="D12" s="270"/>
      <c r="E12" s="787"/>
      <c r="F12" s="275">
        <v>5000000</v>
      </c>
      <c r="G12" s="40">
        <v>0</v>
      </c>
      <c r="H12" s="281">
        <v>4500000</v>
      </c>
      <c r="I12" s="117">
        <f>+F12+G12-H12</f>
        <v>500000</v>
      </c>
    </row>
    <row r="13" spans="3:14" ht="14.25">
      <c r="C13" s="285"/>
      <c r="D13" s="116"/>
      <c r="E13" s="788"/>
      <c r="F13" s="276">
        <v>0</v>
      </c>
      <c r="G13" s="40"/>
      <c r="H13" s="283"/>
      <c r="I13" s="117">
        <f>+F13+G13-H13</f>
        <v>0</v>
      </c>
      <c r="N13" s="631"/>
    </row>
    <row r="14" spans="3:9" ht="14.25">
      <c r="C14" s="285"/>
      <c r="D14" s="116"/>
      <c r="E14" s="788"/>
      <c r="F14" s="276">
        <v>0</v>
      </c>
      <c r="G14" s="40"/>
      <c r="H14" s="283"/>
      <c r="I14" s="117">
        <f>+F14+G14-H14</f>
        <v>0</v>
      </c>
    </row>
    <row r="15" spans="3:9" ht="14.25">
      <c r="C15" s="285"/>
      <c r="D15" s="116"/>
      <c r="E15" s="788"/>
      <c r="F15" s="276">
        <v>0</v>
      </c>
      <c r="G15" s="40"/>
      <c r="H15" s="283"/>
      <c r="I15" s="117">
        <f>+F15+G15-H15</f>
        <v>0</v>
      </c>
    </row>
    <row r="16" spans="3:9" ht="14.25">
      <c r="C16" s="285"/>
      <c r="D16" s="116"/>
      <c r="E16" s="788"/>
      <c r="F16" s="276"/>
      <c r="G16" s="116"/>
      <c r="H16" s="276"/>
      <c r="I16" s="117"/>
    </row>
    <row r="17" spans="3:9" ht="13.5" thickBot="1">
      <c r="C17" s="286" t="s">
        <v>52</v>
      </c>
      <c r="D17" s="284"/>
      <c r="E17" s="789"/>
      <c r="F17" s="282">
        <f>SUM(F12:F16)</f>
        <v>5000000</v>
      </c>
      <c r="G17" s="272">
        <f>SUM(G12:G16)</f>
        <v>0</v>
      </c>
      <c r="H17" s="282">
        <f>SUM(H12:H16)</f>
        <v>4500000</v>
      </c>
      <c r="I17" s="51">
        <f>SUM(I11:I16)</f>
        <v>500000</v>
      </c>
    </row>
    <row r="18" ht="15" thickTop="1"/>
    <row r="19" spans="9:10" ht="14.25">
      <c r="I19" s="240"/>
      <c r="J19" s="240"/>
    </row>
    <row r="20" spans="3:10" ht="15" customHeight="1">
      <c r="C20" s="432" t="s">
        <v>656</v>
      </c>
      <c r="D20" s="432"/>
      <c r="E20" s="786"/>
      <c r="F20" s="432"/>
      <c r="G20" s="432"/>
      <c r="H20" s="432"/>
      <c r="I20" s="432"/>
      <c r="J20" s="432"/>
    </row>
    <row r="21" spans="4:9" ht="15" thickBot="1">
      <c r="D21" s="141"/>
      <c r="F21" s="141"/>
      <c r="G21" s="141"/>
      <c r="H21" s="92" t="str">
        <f>+H8</f>
        <v>CET CODE</v>
      </c>
      <c r="I21" s="444" t="str">
        <f>+I8</f>
        <v>ABCPU</v>
      </c>
    </row>
    <row r="22" spans="3:10" ht="39.75" thickTop="1">
      <c r="C22" s="1024" t="s">
        <v>34</v>
      </c>
      <c r="D22" s="1026" t="s">
        <v>61</v>
      </c>
      <c r="E22" s="691" t="str">
        <f>E9</f>
        <v>Nature of Loan</v>
      </c>
      <c r="F22" s="1028" t="s">
        <v>69</v>
      </c>
      <c r="G22" s="264" t="s">
        <v>62</v>
      </c>
      <c r="H22" s="278" t="s">
        <v>63</v>
      </c>
      <c r="I22" s="278" t="s">
        <v>64</v>
      </c>
      <c r="J22" s="265" t="s">
        <v>65</v>
      </c>
    </row>
    <row r="23" spans="3:10" ht="15" customHeight="1">
      <c r="C23" s="1025"/>
      <c r="D23" s="1027"/>
      <c r="E23" s="692"/>
      <c r="F23" s="1029"/>
      <c r="G23" s="266" t="s">
        <v>55</v>
      </c>
      <c r="H23" s="279" t="s">
        <v>56</v>
      </c>
      <c r="I23" s="279" t="s">
        <v>57</v>
      </c>
      <c r="J23" s="267" t="s">
        <v>66</v>
      </c>
    </row>
    <row r="24" spans="3:10" ht="14.25">
      <c r="C24" s="285"/>
      <c r="D24" s="269"/>
      <c r="E24" s="787"/>
      <c r="F24" s="274"/>
      <c r="G24" s="269"/>
      <c r="H24" s="280"/>
      <c r="I24" s="281"/>
      <c r="J24" s="117"/>
    </row>
    <row r="25" spans="3:10" ht="14.25">
      <c r="C25" s="285"/>
      <c r="D25" s="270"/>
      <c r="E25" s="787"/>
      <c r="F25" s="275"/>
      <c r="G25" s="270">
        <v>1500000</v>
      </c>
      <c r="H25" s="281">
        <v>500000</v>
      </c>
      <c r="I25" s="281">
        <v>750000</v>
      </c>
      <c r="J25" s="117">
        <f>+G25+H25-I25</f>
        <v>1250000</v>
      </c>
    </row>
    <row r="26" spans="3:10" ht="14.25">
      <c r="C26" s="285"/>
      <c r="D26" s="116"/>
      <c r="E26" s="788"/>
      <c r="F26" s="276"/>
      <c r="G26" s="116">
        <v>0</v>
      </c>
      <c r="H26" s="281"/>
      <c r="I26" s="283"/>
      <c r="J26" s="117">
        <f>+G26+H26-I26</f>
        <v>0</v>
      </c>
    </row>
    <row r="27" spans="3:10" ht="14.25">
      <c r="C27" s="285"/>
      <c r="D27" s="116"/>
      <c r="E27" s="788"/>
      <c r="F27" s="276"/>
      <c r="G27" s="116">
        <v>0</v>
      </c>
      <c r="H27" s="281"/>
      <c r="I27" s="283"/>
      <c r="J27" s="117">
        <f>+G27+H27-I27</f>
        <v>0</v>
      </c>
    </row>
    <row r="28" spans="3:10" ht="14.25">
      <c r="C28" s="285"/>
      <c r="D28" s="116"/>
      <c r="E28" s="788"/>
      <c r="F28" s="276"/>
      <c r="G28" s="116">
        <v>0</v>
      </c>
      <c r="H28" s="281"/>
      <c r="I28" s="283"/>
      <c r="J28" s="117">
        <f>+G28+H28-I28</f>
        <v>0</v>
      </c>
    </row>
    <row r="29" spans="3:10" ht="14.25">
      <c r="C29" s="285"/>
      <c r="D29" s="116"/>
      <c r="E29" s="788"/>
      <c r="F29" s="276"/>
      <c r="G29" s="116"/>
      <c r="H29" s="276"/>
      <c r="I29" s="276"/>
      <c r="J29" s="117"/>
    </row>
    <row r="30" spans="3:10" ht="15.75" customHeight="1" thickBot="1">
      <c r="C30" s="286" t="s">
        <v>52</v>
      </c>
      <c r="D30" s="284"/>
      <c r="E30" s="789"/>
      <c r="F30" s="277"/>
      <c r="G30" s="272">
        <f>SUM(G25:G29)</f>
        <v>1500000</v>
      </c>
      <c r="H30" s="282">
        <f>SUM(H25:H29)</f>
        <v>500000</v>
      </c>
      <c r="I30" s="282">
        <f>SUM(I25:I29)</f>
        <v>750000</v>
      </c>
      <c r="J30" s="51">
        <f>SUM(J24:J29)</f>
        <v>1250000</v>
      </c>
    </row>
    <row r="31" ht="18" customHeight="1" thickTop="1"/>
    <row r="32" spans="9:10" ht="14.25">
      <c r="I32" s="892">
        <f>+I5</f>
        <v>0</v>
      </c>
      <c r="J32" s="892"/>
    </row>
    <row r="33" spans="3:10" ht="15">
      <c r="C33" s="432" t="s">
        <v>657</v>
      </c>
      <c r="D33" s="432"/>
      <c r="E33" s="786"/>
      <c r="F33" s="432"/>
      <c r="G33" s="432"/>
      <c r="H33" s="432"/>
      <c r="I33" s="432"/>
      <c r="J33" s="432"/>
    </row>
    <row r="34" spans="4:9" ht="15" thickBot="1">
      <c r="D34" s="141"/>
      <c r="F34" s="141"/>
      <c r="G34" s="141"/>
      <c r="H34" s="92" t="str">
        <f>+H21</f>
        <v>CET CODE</v>
      </c>
      <c r="I34" s="444" t="str">
        <f>+I21</f>
        <v>ABCPU</v>
      </c>
    </row>
    <row r="35" spans="3:10" ht="39.75" thickTop="1">
      <c r="C35" s="1024" t="s">
        <v>34</v>
      </c>
      <c r="D35" s="1026" t="s">
        <v>313</v>
      </c>
      <c r="E35" s="691" t="str">
        <f>E22</f>
        <v>Nature of Loan</v>
      </c>
      <c r="F35" s="1028" t="s">
        <v>69</v>
      </c>
      <c r="G35" s="264" t="s">
        <v>62</v>
      </c>
      <c r="H35" s="278" t="s">
        <v>63</v>
      </c>
      <c r="I35" s="278" t="s">
        <v>64</v>
      </c>
      <c r="J35" s="265" t="s">
        <v>65</v>
      </c>
    </row>
    <row r="36" spans="3:10" ht="12.75">
      <c r="C36" s="1025"/>
      <c r="D36" s="1027"/>
      <c r="E36" s="692"/>
      <c r="F36" s="1029"/>
      <c r="G36" s="266" t="s">
        <v>55</v>
      </c>
      <c r="H36" s="279" t="s">
        <v>56</v>
      </c>
      <c r="I36" s="279" t="s">
        <v>57</v>
      </c>
      <c r="J36" s="267" t="s">
        <v>66</v>
      </c>
    </row>
    <row r="37" spans="3:10" ht="14.25">
      <c r="C37" s="285"/>
      <c r="D37" s="269"/>
      <c r="E37" s="787"/>
      <c r="F37" s="274"/>
      <c r="G37" s="269"/>
      <c r="H37" s="280"/>
      <c r="I37" s="281"/>
      <c r="J37" s="117">
        <f aca="true" t="shared" si="0" ref="J37:J42">+G37+H37-I37</f>
        <v>0</v>
      </c>
    </row>
    <row r="38" spans="3:10" ht="14.25">
      <c r="C38" s="285"/>
      <c r="D38" s="270"/>
      <c r="E38" s="787"/>
      <c r="F38" s="275"/>
      <c r="G38" s="270">
        <v>4500000</v>
      </c>
      <c r="H38" s="281">
        <v>1500000</v>
      </c>
      <c r="I38" s="281">
        <v>4500000</v>
      </c>
      <c r="J38" s="117">
        <f t="shared" si="0"/>
        <v>1500000</v>
      </c>
    </row>
    <row r="39" spans="3:10" ht="14.25">
      <c r="C39" s="285"/>
      <c r="D39" s="116"/>
      <c r="E39" s="788"/>
      <c r="F39" s="276"/>
      <c r="G39" s="116">
        <v>0</v>
      </c>
      <c r="H39" s="281"/>
      <c r="I39" s="283"/>
      <c r="J39" s="117">
        <f t="shared" si="0"/>
        <v>0</v>
      </c>
    </row>
    <row r="40" spans="3:10" ht="14.25">
      <c r="C40" s="285"/>
      <c r="D40" s="116"/>
      <c r="E40" s="788"/>
      <c r="F40" s="276"/>
      <c r="G40" s="116">
        <v>0</v>
      </c>
      <c r="H40" s="281"/>
      <c r="I40" s="283"/>
      <c r="J40" s="117">
        <f t="shared" si="0"/>
        <v>0</v>
      </c>
    </row>
    <row r="41" spans="3:10" ht="14.25">
      <c r="C41" s="285"/>
      <c r="D41" s="116"/>
      <c r="E41" s="788"/>
      <c r="F41" s="276"/>
      <c r="G41" s="116">
        <v>0</v>
      </c>
      <c r="H41" s="281"/>
      <c r="I41" s="283"/>
      <c r="J41" s="117">
        <f t="shared" si="0"/>
        <v>0</v>
      </c>
    </row>
    <row r="42" spans="3:10" ht="14.25">
      <c r="C42" s="285"/>
      <c r="D42" s="116"/>
      <c r="E42" s="788"/>
      <c r="F42" s="276"/>
      <c r="G42" s="116">
        <v>0</v>
      </c>
      <c r="H42" s="276"/>
      <c r="I42" s="276"/>
      <c r="J42" s="117">
        <f t="shared" si="0"/>
        <v>0</v>
      </c>
    </row>
    <row r="43" spans="3:10" ht="13.5" thickBot="1">
      <c r="C43" s="286" t="s">
        <v>52</v>
      </c>
      <c r="D43" s="284"/>
      <c r="E43" s="789"/>
      <c r="F43" s="277"/>
      <c r="G43" s="272">
        <f>SUM(G38:G42)</f>
        <v>4500000</v>
      </c>
      <c r="H43" s="282">
        <f>SUM(H38:H42)</f>
        <v>1500000</v>
      </c>
      <c r="I43" s="282">
        <f>SUM(I38:I42)</f>
        <v>4500000</v>
      </c>
      <c r="J43" s="51">
        <f>SUM(J37:J42)</f>
        <v>1500000</v>
      </c>
    </row>
    <row r="47" ht="12.75">
      <c r="C47" s="92"/>
    </row>
    <row r="48" ht="12.75">
      <c r="C48" s="92"/>
    </row>
    <row r="49" ht="12.75">
      <c r="C49" s="92"/>
    </row>
    <row r="50" ht="12.75">
      <c r="C50" s="92"/>
    </row>
    <row r="51" ht="12.75">
      <c r="C51" s="92"/>
    </row>
    <row r="52" ht="12.75">
      <c r="C52" s="92"/>
    </row>
    <row r="53" ht="12.75">
      <c r="C53" s="92"/>
    </row>
    <row r="54" ht="12.75">
      <c r="C54" s="92"/>
    </row>
    <row r="55" ht="12.75">
      <c r="C55" s="92"/>
    </row>
    <row r="56" ht="12.75">
      <c r="C56" s="92"/>
    </row>
    <row r="57" ht="12.75">
      <c r="C57" s="92"/>
    </row>
    <row r="58" ht="12.75">
      <c r="C58" s="92"/>
    </row>
  </sheetData>
  <sheetProtection/>
  <mergeCells count="12">
    <mergeCell ref="C2:I2"/>
    <mergeCell ref="I32:J32"/>
    <mergeCell ref="D22:D23"/>
    <mergeCell ref="C22:C23"/>
    <mergeCell ref="I4:J4"/>
    <mergeCell ref="I5:J5"/>
    <mergeCell ref="C35:C36"/>
    <mergeCell ref="D35:D36"/>
    <mergeCell ref="F35:F36"/>
    <mergeCell ref="C9:C10"/>
    <mergeCell ref="D9:D10"/>
    <mergeCell ref="F22:F23"/>
  </mergeCells>
  <printOptions gridLines="1"/>
  <pageMargins left="0.17" right="0.17" top="0.28" bottom="0.27" header="0.23" footer="0.16"/>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92D050"/>
  </sheetPr>
  <dimension ref="B2:G41"/>
  <sheetViews>
    <sheetView zoomScale="130" zoomScaleNormal="130" zoomScalePageLayoutView="0" workbookViewId="0" topLeftCell="A1">
      <selection activeCell="J9" sqref="J9"/>
    </sheetView>
  </sheetViews>
  <sheetFormatPr defaultColWidth="9.140625" defaultRowHeight="15"/>
  <cols>
    <col min="1" max="1" width="3.57421875" style="0" customWidth="1"/>
    <col min="2" max="2" width="3.00390625" style="0" customWidth="1"/>
    <col min="3" max="4" width="2.8515625" style="0" customWidth="1"/>
    <col min="5" max="5" width="41.7109375" style="0" customWidth="1"/>
    <col min="6" max="6" width="20.28125" style="0" customWidth="1"/>
    <col min="7" max="7" width="19.421875" style="0" customWidth="1"/>
  </cols>
  <sheetData>
    <row r="2" spans="3:7" ht="44.25" customHeight="1">
      <c r="C2" s="1010" t="s">
        <v>538</v>
      </c>
      <c r="D2" s="1010"/>
      <c r="E2" s="1010"/>
      <c r="F2" s="1010"/>
      <c r="G2" s="1010"/>
    </row>
    <row r="3" spans="3:7" ht="14.25">
      <c r="C3" s="677"/>
      <c r="D3" s="677"/>
      <c r="E3" s="677"/>
      <c r="F3" s="677"/>
      <c r="G3" s="677"/>
    </row>
    <row r="4" spans="2:7" ht="21">
      <c r="B4" s="1034" t="str">
        <f>+'GEN INFO'!J5</f>
        <v>XYZ TRUST</v>
      </c>
      <c r="C4" s="1034"/>
      <c r="D4" s="1034"/>
      <c r="E4" s="1034"/>
      <c r="F4" s="1034"/>
      <c r="G4" s="1034"/>
    </row>
    <row r="6" spans="6:7" ht="15" thickBot="1">
      <c r="F6" s="892" t="str">
        <f>+'S-18'!F7</f>
        <v>AMOUNT IN RUPEES</v>
      </c>
      <c r="G6" s="892"/>
    </row>
    <row r="7" spans="2:7" ht="15" thickTop="1">
      <c r="B7" s="958" t="s">
        <v>95</v>
      </c>
      <c r="C7" s="959"/>
      <c r="D7" s="960"/>
      <c r="E7" s="960"/>
      <c r="F7" s="1030" t="s">
        <v>54</v>
      </c>
      <c r="G7" s="1031"/>
    </row>
    <row r="8" spans="2:7" ht="15" thickBot="1">
      <c r="B8" s="961"/>
      <c r="C8" s="962"/>
      <c r="D8" s="963"/>
      <c r="E8" s="963"/>
      <c r="F8" s="1032"/>
      <c r="G8" s="1033"/>
    </row>
    <row r="9" spans="2:7" ht="24" thickBot="1">
      <c r="B9" s="964"/>
      <c r="C9" s="965"/>
      <c r="D9" s="966"/>
      <c r="E9" s="966"/>
      <c r="F9" s="95" t="str">
        <f>+'I&amp;E - INST'!F8</f>
        <v>FOR THE YEAR ENDED 31/03/2023</v>
      </c>
      <c r="G9" s="388" t="str">
        <f>+'I&amp;E - INST'!G8</f>
        <v>FOR THE YEAR ENDED 31/03/2022</v>
      </c>
    </row>
    <row r="10" spans="2:7" ht="15" thickBot="1" thickTop="1">
      <c r="B10" s="105"/>
      <c r="C10" s="106"/>
      <c r="D10" s="107"/>
      <c r="E10" s="107"/>
      <c r="F10" s="108"/>
      <c r="G10" s="389"/>
    </row>
    <row r="11" spans="2:7" ht="15" thickTop="1">
      <c r="B11" s="114"/>
      <c r="C11" s="115"/>
      <c r="D11" s="116"/>
      <c r="E11" s="117"/>
      <c r="F11" s="36"/>
      <c r="G11" s="37"/>
    </row>
    <row r="12" spans="2:7" ht="14.25">
      <c r="B12" s="120" t="s">
        <v>5</v>
      </c>
      <c r="C12" s="121"/>
      <c r="D12" s="122"/>
      <c r="E12" s="117"/>
      <c r="F12" s="36"/>
      <c r="G12" s="37"/>
    </row>
    <row r="13" spans="2:7" ht="14.25">
      <c r="B13" s="36"/>
      <c r="C13" s="115" t="s">
        <v>288</v>
      </c>
      <c r="D13" s="116"/>
      <c r="E13" s="117"/>
      <c r="F13" s="458">
        <v>500000</v>
      </c>
      <c r="G13" s="456">
        <v>450000</v>
      </c>
    </row>
    <row r="14" spans="2:7" ht="14.25">
      <c r="B14" s="36"/>
      <c r="C14" s="121" t="s">
        <v>121</v>
      </c>
      <c r="D14" s="122"/>
      <c r="E14" s="117"/>
      <c r="F14" s="36"/>
      <c r="G14" s="37"/>
    </row>
    <row r="15" spans="2:7" ht="14.25">
      <c r="B15" s="120"/>
      <c r="C15" s="121"/>
      <c r="D15" s="116" t="s">
        <v>235</v>
      </c>
      <c r="E15" s="117"/>
      <c r="F15" s="458">
        <v>450000</v>
      </c>
      <c r="G15" s="456">
        <v>350000</v>
      </c>
    </row>
    <row r="16" spans="2:7" ht="14.25">
      <c r="B16" s="36"/>
      <c r="C16" s="115"/>
      <c r="D16" s="116"/>
      <c r="E16" s="117"/>
      <c r="F16" s="36"/>
      <c r="G16" s="37"/>
    </row>
    <row r="17" spans="2:7" ht="14.25">
      <c r="B17" s="120" t="s">
        <v>40</v>
      </c>
      <c r="C17" s="115"/>
      <c r="D17" s="116"/>
      <c r="E17" s="117"/>
      <c r="F17" s="328">
        <f>+SUM(F13:F16)</f>
        <v>950000</v>
      </c>
      <c r="G17" s="42">
        <f>+SUM(G13:G16)</f>
        <v>800000</v>
      </c>
    </row>
    <row r="18" spans="2:7" ht="15" thickTop="1">
      <c r="B18" s="114"/>
      <c r="C18" s="115"/>
      <c r="D18" s="116"/>
      <c r="E18" s="117"/>
      <c r="F18" s="36"/>
      <c r="G18" s="37"/>
    </row>
    <row r="19" spans="2:7" ht="14.25">
      <c r="B19" s="126" t="s">
        <v>0</v>
      </c>
      <c r="C19" s="127"/>
      <c r="D19" s="128"/>
      <c r="E19" s="117"/>
      <c r="F19" s="36"/>
      <c r="G19" s="37"/>
    </row>
    <row r="20" spans="2:7" ht="14.25">
      <c r="B20" s="126"/>
      <c r="C20" s="39"/>
      <c r="D20" s="40"/>
      <c r="E20" s="117"/>
      <c r="F20" s="36"/>
      <c r="G20" s="37"/>
    </row>
    <row r="21" spans="2:7" ht="14.25">
      <c r="B21" s="126"/>
      <c r="C21" s="127" t="s">
        <v>131</v>
      </c>
      <c r="D21" s="128"/>
      <c r="E21" s="117"/>
      <c r="F21" s="36"/>
      <c r="G21" s="37"/>
    </row>
    <row r="22" spans="2:7" ht="14.25">
      <c r="B22" s="126"/>
      <c r="C22" s="92"/>
      <c r="D22" s="40" t="s">
        <v>236</v>
      </c>
      <c r="E22" s="92"/>
      <c r="F22" s="458">
        <v>250000</v>
      </c>
      <c r="G22" s="456">
        <v>200000</v>
      </c>
    </row>
    <row r="23" spans="2:7" ht="14.25">
      <c r="B23" s="36"/>
      <c r="C23" s="130" t="s">
        <v>132</v>
      </c>
      <c r="D23" s="40"/>
      <c r="E23" s="117"/>
      <c r="F23" s="458">
        <v>0</v>
      </c>
      <c r="G23" s="456">
        <v>0</v>
      </c>
    </row>
    <row r="24" spans="2:7" ht="14.25">
      <c r="B24" s="36"/>
      <c r="C24" s="39"/>
      <c r="D24" s="40"/>
      <c r="E24" s="117"/>
      <c r="F24" s="36"/>
      <c r="G24" s="37"/>
    </row>
    <row r="25" spans="2:7" ht="14.25">
      <c r="B25" s="36"/>
      <c r="C25" s="130" t="s">
        <v>142</v>
      </c>
      <c r="D25" s="40"/>
      <c r="E25" s="117"/>
      <c r="F25" s="458">
        <v>25000</v>
      </c>
      <c r="G25" s="456">
        <v>20000</v>
      </c>
    </row>
    <row r="26" spans="2:7" ht="14.25">
      <c r="B26" s="36"/>
      <c r="C26" s="39"/>
      <c r="D26" s="40"/>
      <c r="E26" s="117"/>
      <c r="F26" s="36"/>
      <c r="G26" s="37"/>
    </row>
    <row r="27" spans="2:7" ht="14.25">
      <c r="B27" s="36"/>
      <c r="C27" s="121" t="s">
        <v>122</v>
      </c>
      <c r="D27" s="122"/>
      <c r="E27" s="117"/>
      <c r="F27" s="458">
        <v>405250</v>
      </c>
      <c r="G27" s="456">
        <v>350000</v>
      </c>
    </row>
    <row r="28" spans="2:7" ht="14.25">
      <c r="B28" s="36"/>
      <c r="C28" s="39"/>
      <c r="D28" s="40"/>
      <c r="E28" s="117"/>
      <c r="F28" s="36"/>
      <c r="G28" s="37"/>
    </row>
    <row r="29" spans="2:7" ht="14.25">
      <c r="B29" s="36"/>
      <c r="C29" s="130" t="s">
        <v>107</v>
      </c>
      <c r="D29" s="93"/>
      <c r="E29" s="117"/>
      <c r="F29" s="458">
        <v>175000</v>
      </c>
      <c r="G29" s="456">
        <v>175000</v>
      </c>
    </row>
    <row r="30" spans="2:7" ht="14.25">
      <c r="B30" s="36"/>
      <c r="C30" s="130"/>
      <c r="D30" s="93"/>
      <c r="E30" s="117"/>
      <c r="F30" s="36"/>
      <c r="G30" s="37"/>
    </row>
    <row r="31" spans="2:7" ht="14.25">
      <c r="B31" s="36"/>
      <c r="C31" s="130"/>
      <c r="D31" s="93"/>
      <c r="E31" s="117"/>
      <c r="F31" s="36"/>
      <c r="G31" s="37"/>
    </row>
    <row r="32" spans="2:7" ht="14.25">
      <c r="B32" s="36"/>
      <c r="C32" s="130" t="s">
        <v>256</v>
      </c>
      <c r="D32" s="93"/>
      <c r="E32" s="117"/>
      <c r="F32" s="36">
        <v>90000</v>
      </c>
      <c r="G32" s="37">
        <f>+'S-13'!I146</f>
        <v>35052</v>
      </c>
    </row>
    <row r="33" spans="2:7" ht="14.25">
      <c r="B33" s="36"/>
      <c r="C33" s="39"/>
      <c r="D33" s="40"/>
      <c r="E33" s="117"/>
      <c r="F33" s="36"/>
      <c r="G33" s="37"/>
    </row>
    <row r="34" spans="2:7" ht="14.25">
      <c r="B34" s="36"/>
      <c r="C34" s="39"/>
      <c r="D34" s="40"/>
      <c r="E34" s="117"/>
      <c r="F34" s="36"/>
      <c r="G34" s="37"/>
    </row>
    <row r="35" spans="2:7" ht="15" thickBot="1">
      <c r="B35" s="126" t="s">
        <v>38</v>
      </c>
      <c r="C35" s="127"/>
      <c r="D35" s="128"/>
      <c r="E35" s="117"/>
      <c r="F35" s="41">
        <f>SUM(F22:F34)</f>
        <v>945250</v>
      </c>
      <c r="G35" s="42">
        <f>SUM(G22:G34)</f>
        <v>780052</v>
      </c>
    </row>
    <row r="36" spans="2:7" ht="15" thickTop="1">
      <c r="B36" s="126"/>
      <c r="C36" s="127"/>
      <c r="D36" s="128"/>
      <c r="E36" s="117"/>
      <c r="F36" s="36"/>
      <c r="G36" s="37"/>
    </row>
    <row r="37" spans="2:7" ht="15" thickBot="1">
      <c r="B37" s="132"/>
      <c r="C37" s="133" t="s">
        <v>75</v>
      </c>
      <c r="D37" s="134"/>
      <c r="E37" s="135"/>
      <c r="F37" s="136">
        <f>+F17-F35</f>
        <v>4750</v>
      </c>
      <c r="G37" s="390">
        <f>+G17-G35</f>
        <v>19948</v>
      </c>
    </row>
    <row r="38" ht="15" thickTop="1"/>
    <row r="40" ht="14.25">
      <c r="E40" t="s">
        <v>659</v>
      </c>
    </row>
    <row r="41" spans="5:7" ht="93" customHeight="1">
      <c r="E41" s="1035" t="s">
        <v>658</v>
      </c>
      <c r="F41" s="1035"/>
      <c r="G41" s="1035"/>
    </row>
  </sheetData>
  <sheetProtection/>
  <mergeCells count="6">
    <mergeCell ref="C2:G2"/>
    <mergeCell ref="B7:E9"/>
    <mergeCell ref="F7:G8"/>
    <mergeCell ref="B4:G4"/>
    <mergeCell ref="F6:G6"/>
    <mergeCell ref="E41:G41"/>
  </mergeCells>
  <printOptions gridLines="1"/>
  <pageMargins left="0.17" right="0.17" top="0.28" bottom="0.27" header="0.23" footer="0.16"/>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92D050"/>
  </sheetPr>
  <dimension ref="B2:G57"/>
  <sheetViews>
    <sheetView zoomScalePageLayoutView="0" workbookViewId="0" topLeftCell="A1">
      <selection activeCell="F7" sqref="F7"/>
    </sheetView>
  </sheetViews>
  <sheetFormatPr defaultColWidth="9.140625" defaultRowHeight="15"/>
  <cols>
    <col min="1" max="1" width="5.7109375" style="0" customWidth="1"/>
    <col min="2" max="2" width="3.8515625" style="0" customWidth="1"/>
    <col min="3" max="3" width="3.7109375" style="0" customWidth="1"/>
    <col min="4" max="4" width="3.8515625" style="0" customWidth="1"/>
    <col min="5" max="5" width="43.28125" style="0" customWidth="1"/>
    <col min="6" max="7" width="18.00390625" style="0" customWidth="1"/>
    <col min="8" max="8" width="4.421875" style="0" customWidth="1"/>
  </cols>
  <sheetData>
    <row r="2" spans="2:7" ht="25.5">
      <c r="B2" s="1038" t="s">
        <v>539</v>
      </c>
      <c r="C2" s="1038"/>
      <c r="D2" s="1038"/>
      <c r="E2" s="1038"/>
      <c r="F2" s="1038"/>
      <c r="G2" s="1038"/>
    </row>
    <row r="4" spans="2:7" ht="21">
      <c r="B4" s="1034" t="str">
        <f>+'GEN INFO'!J5</f>
        <v>XYZ TRUST</v>
      </c>
      <c r="C4" s="1034"/>
      <c r="D4" s="1034"/>
      <c r="E4" s="1034"/>
      <c r="F4" s="1034"/>
      <c r="G4" s="1034"/>
    </row>
    <row r="5" spans="2:7" ht="18">
      <c r="B5" s="1036"/>
      <c r="C5" s="1036"/>
      <c r="D5" s="1036"/>
      <c r="E5" s="1036"/>
      <c r="F5" s="1036"/>
      <c r="G5" s="1036"/>
    </row>
    <row r="6" spans="6:7" ht="15" thickBot="1">
      <c r="F6" s="1037" t="str">
        <f>+'S-21'!F6:G6</f>
        <v>AMOUNT IN RUPEES</v>
      </c>
      <c r="G6" s="1037"/>
    </row>
    <row r="7" spans="2:7" ht="24" customHeight="1" thickTop="1">
      <c r="B7" s="391" t="s">
        <v>95</v>
      </c>
      <c r="C7" s="392"/>
      <c r="D7" s="392"/>
      <c r="E7" s="392"/>
      <c r="F7" s="450" t="str">
        <f>+'INS BS'!F8</f>
        <v>AS ON 31/03/2023</v>
      </c>
      <c r="G7" s="393" t="str">
        <f>+'INS BS'!G8</f>
        <v>AS ON 31/03/2022</v>
      </c>
    </row>
    <row r="8" spans="2:7" ht="14.25">
      <c r="B8" s="114"/>
      <c r="C8" s="115"/>
      <c r="D8" s="116"/>
      <c r="E8" s="40"/>
      <c r="F8" s="281"/>
      <c r="G8" s="37"/>
    </row>
    <row r="9" spans="2:7" ht="14.25">
      <c r="B9" s="253" t="s">
        <v>148</v>
      </c>
      <c r="C9" s="121"/>
      <c r="D9" s="122"/>
      <c r="E9" s="40"/>
      <c r="F9" s="281"/>
      <c r="G9" s="37"/>
    </row>
    <row r="10" spans="2:7" ht="14.25">
      <c r="B10" s="120"/>
      <c r="C10" s="121" t="s">
        <v>159</v>
      </c>
      <c r="D10" s="122"/>
      <c r="E10" s="40"/>
      <c r="F10" s="281"/>
      <c r="G10" s="37"/>
    </row>
    <row r="11" spans="2:7" ht="14.25">
      <c r="B11" s="36"/>
      <c r="C11" s="92"/>
      <c r="D11" s="116" t="s">
        <v>160</v>
      </c>
      <c r="E11" s="40"/>
      <c r="F11" s="281">
        <f>+G14</f>
        <v>6019948</v>
      </c>
      <c r="G11" s="456">
        <v>6000000</v>
      </c>
    </row>
    <row r="12" spans="2:7" ht="14.25">
      <c r="B12" s="36"/>
      <c r="C12" s="92"/>
      <c r="D12" s="116" t="s">
        <v>302</v>
      </c>
      <c r="E12" s="40"/>
      <c r="F12" s="281">
        <f>+'S-21'!F37</f>
        <v>4750</v>
      </c>
      <c r="G12" s="37">
        <f>+'S-21'!G37</f>
        <v>19948</v>
      </c>
    </row>
    <row r="13" spans="2:7" ht="14.25">
      <c r="B13" s="36"/>
      <c r="C13" s="92"/>
      <c r="D13" s="116" t="s">
        <v>295</v>
      </c>
      <c r="E13" s="40"/>
      <c r="F13" s="281">
        <v>0</v>
      </c>
      <c r="G13" s="117">
        <v>0</v>
      </c>
    </row>
    <row r="14" spans="2:7" ht="14.25">
      <c r="B14" s="36"/>
      <c r="C14" s="115"/>
      <c r="D14" s="122"/>
      <c r="E14" s="40"/>
      <c r="F14" s="281">
        <f>SUM(F11:F13)</f>
        <v>6024698</v>
      </c>
      <c r="G14" s="117">
        <f>SUM(G11:G13)</f>
        <v>6019948</v>
      </c>
    </row>
    <row r="15" spans="2:7" ht="14.25">
      <c r="B15" s="36"/>
      <c r="C15" s="121" t="s">
        <v>158</v>
      </c>
      <c r="D15" s="122"/>
      <c r="E15" s="40"/>
      <c r="F15" s="281"/>
      <c r="G15" s="37"/>
    </row>
    <row r="16" spans="2:7" ht="14.25">
      <c r="B16" s="120"/>
      <c r="C16" s="121"/>
      <c r="D16" s="122" t="s">
        <v>167</v>
      </c>
      <c r="E16" s="40"/>
      <c r="F16" s="281"/>
      <c r="G16" s="37"/>
    </row>
    <row r="17" spans="2:7" ht="14.25">
      <c r="B17" s="120"/>
      <c r="C17" s="115"/>
      <c r="D17" s="92"/>
      <c r="E17" s="40" t="s">
        <v>163</v>
      </c>
      <c r="F17" s="457">
        <v>2500000</v>
      </c>
      <c r="G17" s="456">
        <v>2000000</v>
      </c>
    </row>
    <row r="18" spans="2:7" ht="14.25">
      <c r="B18" s="120"/>
      <c r="C18" s="115"/>
      <c r="D18" s="116"/>
      <c r="E18" s="40" t="s">
        <v>162</v>
      </c>
      <c r="F18" s="457">
        <v>700000</v>
      </c>
      <c r="G18" s="456">
        <v>500000</v>
      </c>
    </row>
    <row r="19" spans="2:7" ht="14.25">
      <c r="B19" s="120"/>
      <c r="C19" s="115"/>
      <c r="D19" s="116" t="s">
        <v>165</v>
      </c>
      <c r="E19" s="40"/>
      <c r="F19" s="457">
        <v>0</v>
      </c>
      <c r="G19" s="456">
        <v>0</v>
      </c>
    </row>
    <row r="20" spans="2:7" ht="14.25">
      <c r="B20" s="120"/>
      <c r="C20" s="121" t="s">
        <v>166</v>
      </c>
      <c r="D20" s="116"/>
      <c r="E20" s="40"/>
      <c r="F20" s="281"/>
      <c r="G20" s="37"/>
    </row>
    <row r="21" spans="2:7" ht="14.25">
      <c r="B21" s="120"/>
      <c r="C21" s="121"/>
      <c r="D21" s="116" t="s">
        <v>168</v>
      </c>
      <c r="E21" s="40"/>
      <c r="F21" s="457">
        <v>5000</v>
      </c>
      <c r="G21" s="456">
        <v>6000</v>
      </c>
    </row>
    <row r="22" spans="2:7" ht="14.25">
      <c r="B22" s="120"/>
      <c r="C22" s="115"/>
      <c r="D22" s="116" t="s">
        <v>169</v>
      </c>
      <c r="E22" s="40"/>
      <c r="F22" s="457">
        <v>3000</v>
      </c>
      <c r="G22" s="456">
        <v>2500</v>
      </c>
    </row>
    <row r="23" spans="2:7" ht="14.25">
      <c r="B23" s="120"/>
      <c r="C23" s="115"/>
      <c r="D23" s="116" t="s">
        <v>175</v>
      </c>
      <c r="E23" s="40"/>
      <c r="F23" s="457">
        <f>+'S-21'!F25</f>
        <v>25000</v>
      </c>
      <c r="G23" s="456">
        <f>+'S-21'!G25</f>
        <v>20000</v>
      </c>
    </row>
    <row r="24" spans="2:7" ht="14.25">
      <c r="B24" s="36"/>
      <c r="C24" s="115"/>
      <c r="D24" s="116"/>
      <c r="E24" s="40"/>
      <c r="F24" s="281"/>
      <c r="G24" s="37"/>
    </row>
    <row r="25" spans="2:7" ht="15" thickBot="1">
      <c r="B25" s="120" t="s">
        <v>150</v>
      </c>
      <c r="C25" s="115"/>
      <c r="D25" s="116"/>
      <c r="E25" s="40"/>
      <c r="F25" s="451">
        <f>+SUM(F14:F24)</f>
        <v>9257698</v>
      </c>
      <c r="G25" s="51">
        <f>+SUM(G14:G24)</f>
        <v>8548448</v>
      </c>
    </row>
    <row r="26" spans="2:7" ht="15" thickTop="1">
      <c r="B26" s="114"/>
      <c r="C26" s="115"/>
      <c r="D26" s="116"/>
      <c r="E26" s="40"/>
      <c r="F26" s="281"/>
      <c r="G26" s="37"/>
    </row>
    <row r="27" spans="2:7" ht="14.25">
      <c r="B27" s="252" t="s">
        <v>149</v>
      </c>
      <c r="C27" s="127"/>
      <c r="D27" s="128"/>
      <c r="E27" s="40"/>
      <c r="F27" s="281"/>
      <c r="G27" s="37"/>
    </row>
    <row r="28" spans="2:7" ht="14.25">
      <c r="B28" s="126"/>
      <c r="C28" s="130" t="s">
        <v>170</v>
      </c>
      <c r="D28" s="40"/>
      <c r="E28" s="40"/>
      <c r="F28" s="281"/>
      <c r="G28" s="37"/>
    </row>
    <row r="29" spans="2:7" ht="14.25">
      <c r="B29" s="126"/>
      <c r="C29" s="130"/>
      <c r="D29" s="93" t="s">
        <v>297</v>
      </c>
      <c r="E29" s="40"/>
      <c r="F29" s="281"/>
      <c r="G29" s="37"/>
    </row>
    <row r="30" spans="2:7" ht="14.25">
      <c r="B30" s="126"/>
      <c r="C30" s="39"/>
      <c r="D30" s="40"/>
      <c r="E30" s="40" t="s">
        <v>160</v>
      </c>
      <c r="F30" s="281">
        <f>+'S-13'!D145</f>
        <v>914948</v>
      </c>
      <c r="G30" s="37">
        <f>+'S-13'!D146</f>
        <v>1000000</v>
      </c>
    </row>
    <row r="31" spans="2:7" ht="14.25">
      <c r="B31" s="126"/>
      <c r="C31" s="39"/>
      <c r="D31" s="40"/>
      <c r="E31" s="40" t="s">
        <v>177</v>
      </c>
      <c r="F31" s="281">
        <f>+'S-13'!E145+'S-13'!F145</f>
        <v>0</v>
      </c>
      <c r="G31" s="37">
        <f>+'S-13'!E146+'S-13'!F146</f>
        <v>150000</v>
      </c>
    </row>
    <row r="32" spans="2:7" ht="14.25">
      <c r="B32" s="126"/>
      <c r="C32" s="39"/>
      <c r="D32" s="40"/>
      <c r="E32" s="40" t="s">
        <v>178</v>
      </c>
      <c r="F32" s="281">
        <f>+'S-13'!G145</f>
        <v>0</v>
      </c>
      <c r="G32" s="37">
        <f>+'S-13'!G146</f>
        <v>200000</v>
      </c>
    </row>
    <row r="33" spans="2:7" ht="14.25">
      <c r="B33" s="126"/>
      <c r="C33" s="39"/>
      <c r="D33" s="40"/>
      <c r="E33" s="40" t="s">
        <v>248</v>
      </c>
      <c r="F33" s="281">
        <f>+'S-13'!I145</f>
        <v>91494.8</v>
      </c>
      <c r="G33" s="37">
        <f>+'S-13'!I146</f>
        <v>35052</v>
      </c>
    </row>
    <row r="34" spans="2:7" ht="14.25">
      <c r="B34" s="126"/>
      <c r="C34" s="249"/>
      <c r="D34" s="251"/>
      <c r="E34" s="40" t="s">
        <v>180</v>
      </c>
      <c r="F34" s="281">
        <f>+F30+F31-F32-F33</f>
        <v>823453.2</v>
      </c>
      <c r="G34" s="37">
        <f>+G30+G31-G32-G33</f>
        <v>914948</v>
      </c>
    </row>
    <row r="35" spans="2:7" ht="14.25">
      <c r="B35" s="126"/>
      <c r="C35" s="92"/>
      <c r="D35" s="40"/>
      <c r="E35" s="92"/>
      <c r="F35" s="281"/>
      <c r="G35" s="37"/>
    </row>
    <row r="36" spans="2:7" ht="14.25">
      <c r="B36" s="126"/>
      <c r="C36" s="39"/>
      <c r="D36" s="40" t="s">
        <v>296</v>
      </c>
      <c r="E36" s="40"/>
      <c r="F36" s="281">
        <f>+'S-19'!I60</f>
        <v>4100000</v>
      </c>
      <c r="G36" s="37">
        <f>+'S-19'!F60</f>
        <v>3975000</v>
      </c>
    </row>
    <row r="37" spans="2:7" ht="14.25">
      <c r="B37" s="126"/>
      <c r="C37" s="92"/>
      <c r="D37" s="40" t="s">
        <v>93</v>
      </c>
      <c r="E37" s="40"/>
      <c r="F37" s="281"/>
      <c r="G37" s="37"/>
    </row>
    <row r="38" spans="2:7" ht="14.25">
      <c r="B38" s="126"/>
      <c r="C38" s="92"/>
      <c r="D38" s="93" t="s">
        <v>300</v>
      </c>
      <c r="E38" s="40"/>
      <c r="F38" s="281"/>
      <c r="G38" s="37"/>
    </row>
    <row r="39" spans="2:7" ht="14.25">
      <c r="B39" s="126"/>
      <c r="C39" s="92"/>
      <c r="D39" s="40"/>
      <c r="E39" s="40" t="s">
        <v>299</v>
      </c>
      <c r="F39" s="457">
        <f>+'S-20'!J30</f>
        <v>1250000</v>
      </c>
      <c r="G39" s="456">
        <f>+'S-20'!G30</f>
        <v>1500000</v>
      </c>
    </row>
    <row r="40" spans="2:7" ht="14.25">
      <c r="B40" s="126"/>
      <c r="C40" s="92"/>
      <c r="D40" s="40"/>
      <c r="E40" s="40" t="s">
        <v>301</v>
      </c>
      <c r="F40" s="281"/>
      <c r="G40" s="37"/>
    </row>
    <row r="41" spans="2:7" ht="14.25">
      <c r="B41" s="126"/>
      <c r="C41" s="92"/>
      <c r="D41" s="93" t="s">
        <v>293</v>
      </c>
      <c r="E41" s="40"/>
      <c r="F41" s="281"/>
      <c r="G41" s="37"/>
    </row>
    <row r="42" spans="2:7" ht="14.25">
      <c r="B42" s="126"/>
      <c r="C42" s="92"/>
      <c r="E42" s="40" t="s">
        <v>291</v>
      </c>
      <c r="F42" s="457">
        <v>1100000</v>
      </c>
      <c r="G42" s="456">
        <v>1000000</v>
      </c>
    </row>
    <row r="43" spans="2:7" ht="14.25">
      <c r="B43" s="126"/>
      <c r="C43" s="92"/>
      <c r="E43" s="40" t="s">
        <v>292</v>
      </c>
      <c r="F43" s="457">
        <v>1100000</v>
      </c>
      <c r="G43" s="456">
        <v>500000</v>
      </c>
    </row>
    <row r="44" spans="2:7" ht="14.25">
      <c r="B44" s="126"/>
      <c r="C44" s="92"/>
      <c r="D44" s="168" t="s">
        <v>294</v>
      </c>
      <c r="E44" s="40"/>
      <c r="F44" s="281"/>
      <c r="G44" s="37"/>
    </row>
    <row r="45" spans="2:7" ht="14.25">
      <c r="B45" s="126"/>
      <c r="C45" s="92"/>
      <c r="E45" s="40" t="s">
        <v>291</v>
      </c>
      <c r="F45" s="457">
        <v>340000</v>
      </c>
      <c r="G45" s="456">
        <v>200000</v>
      </c>
    </row>
    <row r="46" spans="2:7" ht="14.25">
      <c r="B46" s="126"/>
      <c r="C46" s="92"/>
      <c r="E46" s="40" t="s">
        <v>292</v>
      </c>
      <c r="F46" s="457">
        <v>150000</v>
      </c>
      <c r="G46" s="456">
        <v>100000</v>
      </c>
    </row>
    <row r="47" spans="2:7" ht="14.25">
      <c r="B47" s="126"/>
      <c r="C47" s="92"/>
      <c r="D47" s="40" t="s">
        <v>173</v>
      </c>
      <c r="E47" s="40"/>
      <c r="F47" s="457">
        <v>250000</v>
      </c>
      <c r="G47" s="456">
        <v>249500</v>
      </c>
    </row>
    <row r="48" spans="2:7" ht="14.25">
      <c r="B48" s="36"/>
      <c r="C48" s="130" t="s">
        <v>171</v>
      </c>
      <c r="D48" s="40"/>
      <c r="E48" s="40"/>
      <c r="F48" s="281"/>
      <c r="G48" s="37"/>
    </row>
    <row r="49" spans="2:7" ht="14.25">
      <c r="B49" s="36"/>
      <c r="C49" s="92"/>
      <c r="D49" s="40" t="s">
        <v>172</v>
      </c>
      <c r="E49" s="40"/>
      <c r="F49" s="457">
        <v>70000</v>
      </c>
      <c r="G49" s="456">
        <v>87500</v>
      </c>
    </row>
    <row r="50" spans="2:7" ht="14.25">
      <c r="B50" s="36"/>
      <c r="C50" s="92"/>
      <c r="D50" s="40" t="s">
        <v>309</v>
      </c>
      <c r="E50" s="40"/>
      <c r="F50" s="457">
        <v>8258</v>
      </c>
      <c r="G50" s="456">
        <f>18457+50</f>
        <v>18507</v>
      </c>
    </row>
    <row r="51" spans="2:7" ht="14.25">
      <c r="B51" s="36"/>
      <c r="C51" s="39"/>
      <c r="D51" s="40" t="s">
        <v>310</v>
      </c>
      <c r="E51" s="40"/>
      <c r="F51" s="457">
        <v>64492</v>
      </c>
      <c r="G51" s="456">
        <v>2993</v>
      </c>
    </row>
    <row r="52" spans="2:7" ht="14.25">
      <c r="B52" s="36"/>
      <c r="C52" s="39"/>
      <c r="D52" s="40"/>
      <c r="E52" s="40"/>
      <c r="F52" s="281"/>
      <c r="G52" s="37"/>
    </row>
    <row r="53" spans="2:7" ht="15" thickBot="1">
      <c r="B53" s="126" t="s">
        <v>153</v>
      </c>
      <c r="C53" s="127"/>
      <c r="D53" s="128"/>
      <c r="E53" s="40"/>
      <c r="F53" s="451">
        <f>SUM(F34:F52)</f>
        <v>9256203.2</v>
      </c>
      <c r="G53" s="42">
        <f>SUM(G34:G52)</f>
        <v>8548448</v>
      </c>
    </row>
    <row r="54" spans="2:7" ht="15" thickBot="1" thickTop="1">
      <c r="B54" s="241"/>
      <c r="C54" s="242"/>
      <c r="D54" s="243"/>
      <c r="E54" s="260"/>
      <c r="F54" s="239">
        <f>+F25-F53</f>
        <v>1494.800000000745</v>
      </c>
      <c r="G54" s="47">
        <f>+G25-G53</f>
        <v>0</v>
      </c>
    </row>
    <row r="55" ht="15" thickTop="1"/>
    <row r="57" ht="14.25">
      <c r="E57" s="637" t="s">
        <v>660</v>
      </c>
    </row>
  </sheetData>
  <sheetProtection/>
  <mergeCells count="4">
    <mergeCell ref="B4:G4"/>
    <mergeCell ref="B5:G5"/>
    <mergeCell ref="F6:G6"/>
    <mergeCell ref="B2:G2"/>
  </mergeCells>
  <printOptions gridLines="1"/>
  <pageMargins left="0.17" right="0.17" top="0.28" bottom="0.27" header="0.23" footer="0.16"/>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B2:J53"/>
  <sheetViews>
    <sheetView zoomScalePageLayoutView="0" workbookViewId="0" topLeftCell="A1">
      <selection activeCell="J9" sqref="J9"/>
    </sheetView>
  </sheetViews>
  <sheetFormatPr defaultColWidth="9.140625" defaultRowHeight="15"/>
  <cols>
    <col min="1" max="1" width="5.7109375" style="0" customWidth="1"/>
    <col min="2" max="2" width="3.8515625" style="0" customWidth="1"/>
    <col min="3" max="3" width="3.7109375" style="0" customWidth="1"/>
    <col min="4" max="4" width="3.8515625" style="0" customWidth="1"/>
    <col min="5" max="5" width="43.28125" style="0" customWidth="1"/>
    <col min="6" max="7" width="18.00390625" style="0" customWidth="1"/>
    <col min="8" max="8" width="4.421875" style="0" customWidth="1"/>
  </cols>
  <sheetData>
    <row r="2" spans="3:7" ht="57" customHeight="1">
      <c r="C2" s="1040" t="s">
        <v>673</v>
      </c>
      <c r="D2" s="1040"/>
      <c r="E2" s="1040"/>
      <c r="F2" s="1040"/>
      <c r="G2" s="1040"/>
    </row>
    <row r="4" spans="2:7" ht="21">
      <c r="B4" s="1034" t="str">
        <f>+'S-20'!C4</f>
        <v>ABC PRIVATE UNIVERSITY</v>
      </c>
      <c r="C4" s="1034"/>
      <c r="D4" s="1034"/>
      <c r="E4" s="1034"/>
      <c r="F4" s="1034"/>
      <c r="G4" s="1034"/>
    </row>
    <row r="5" spans="6:7" ht="18">
      <c r="F5" s="462" t="str">
        <f>+'S-20'!H8</f>
        <v>CET CODE</v>
      </c>
      <c r="G5" s="445" t="str">
        <f>+'S-20'!I8</f>
        <v>ABCPU</v>
      </c>
    </row>
    <row r="6" ht="18">
      <c r="G6" s="448" t="str">
        <f>+'S-19'!H8</f>
        <v> B.TECH</v>
      </c>
    </row>
    <row r="8" spans="6:7" ht="15" thickBot="1">
      <c r="F8" s="1037" t="str">
        <f>+'S-22'!F6:G6</f>
        <v>AMOUNT IN RUPEES</v>
      </c>
      <c r="G8" s="1037"/>
    </row>
    <row r="9" spans="2:7" ht="15" thickTop="1">
      <c r="B9" s="391" t="s">
        <v>95</v>
      </c>
      <c r="C9" s="392"/>
      <c r="D9" s="392"/>
      <c r="E9" s="392"/>
      <c r="F9" s="450" t="str">
        <f>+'S-22'!F7</f>
        <v>AS ON 31/03/2023</v>
      </c>
      <c r="G9" s="393" t="str">
        <f>+'S-22'!G7</f>
        <v>AS ON 31/03/2022</v>
      </c>
    </row>
    <row r="10" spans="2:7" ht="14.25">
      <c r="B10" s="114"/>
      <c r="C10" s="115"/>
      <c r="D10" s="116"/>
      <c r="E10" s="40"/>
      <c r="F10" s="281"/>
      <c r="G10" s="37"/>
    </row>
    <row r="11" spans="2:7" ht="14.25">
      <c r="B11" s="253" t="s">
        <v>148</v>
      </c>
      <c r="C11" s="121"/>
      <c r="D11" s="122"/>
      <c r="E11" s="40"/>
      <c r="F11" s="281"/>
      <c r="G11" s="37"/>
    </row>
    <row r="12" spans="2:7" ht="14.25">
      <c r="B12" s="120"/>
      <c r="C12" s="121" t="s">
        <v>159</v>
      </c>
      <c r="D12" s="122"/>
      <c r="E12" s="40"/>
      <c r="F12" s="281"/>
      <c r="G12" s="37"/>
    </row>
    <row r="13" spans="2:7" ht="14.25">
      <c r="B13" s="36"/>
      <c r="C13" s="92"/>
      <c r="D13" s="116" t="s">
        <v>160</v>
      </c>
      <c r="E13" s="40"/>
      <c r="F13" s="457">
        <f>+G16</f>
        <v>45850261</v>
      </c>
      <c r="G13" s="456">
        <v>55000000</v>
      </c>
    </row>
    <row r="14" spans="2:7" ht="14.25">
      <c r="B14" s="36"/>
      <c r="C14" s="92"/>
      <c r="D14" s="116" t="s">
        <v>302</v>
      </c>
      <c r="E14" s="40"/>
      <c r="F14" s="281">
        <f>+'I&amp;E - INST'!F53</f>
        <v>-5912329.25</v>
      </c>
      <c r="G14" s="37">
        <f>+'I&amp;E - INST'!G53</f>
        <v>-9149739</v>
      </c>
    </row>
    <row r="15" spans="2:7" ht="14.25">
      <c r="B15" s="36"/>
      <c r="C15" s="92"/>
      <c r="D15" s="116" t="s">
        <v>295</v>
      </c>
      <c r="E15" s="40"/>
      <c r="F15" s="457">
        <v>0</v>
      </c>
      <c r="G15" s="459">
        <v>0</v>
      </c>
    </row>
    <row r="16" spans="2:7" ht="14.25">
      <c r="B16" s="36"/>
      <c r="C16" s="115"/>
      <c r="D16" s="122"/>
      <c r="E16" s="40"/>
      <c r="F16" s="281">
        <f>SUM(F13:F15)</f>
        <v>39937931.75</v>
      </c>
      <c r="G16" s="117">
        <f>SUM(G13:G15)</f>
        <v>45850261</v>
      </c>
    </row>
    <row r="17" spans="2:7" ht="14.25">
      <c r="B17" s="36"/>
      <c r="C17" s="121" t="s">
        <v>158</v>
      </c>
      <c r="D17" s="122"/>
      <c r="E17" s="40"/>
      <c r="F17" s="281"/>
      <c r="G17" s="37"/>
    </row>
    <row r="18" spans="2:7" ht="14.25">
      <c r="B18" s="120"/>
      <c r="C18" s="121"/>
      <c r="D18" s="122" t="s">
        <v>167</v>
      </c>
      <c r="E18" s="40"/>
      <c r="F18" s="281"/>
      <c r="G18" s="37"/>
    </row>
    <row r="19" spans="2:7" ht="14.25">
      <c r="B19" s="120"/>
      <c r="C19" s="115"/>
      <c r="D19" s="92"/>
      <c r="E19" s="40" t="s">
        <v>163</v>
      </c>
      <c r="F19" s="281">
        <f>+'S-20'!I17</f>
        <v>500000</v>
      </c>
      <c r="G19" s="37">
        <f>+'S-20'!F17</f>
        <v>5000000</v>
      </c>
    </row>
    <row r="20" spans="2:7" ht="14.25">
      <c r="B20" s="120"/>
      <c r="C20" s="115"/>
      <c r="D20" s="92"/>
      <c r="E20" s="40" t="s">
        <v>174</v>
      </c>
      <c r="F20" s="281">
        <f>+'S-22'!F39+'S-22'!F42+'S-22'!F45</f>
        <v>2690000</v>
      </c>
      <c r="G20" s="37">
        <f>+'S-22'!G39+'S-22'!G42+'S-22'!G45</f>
        <v>2700000</v>
      </c>
    </row>
    <row r="21" spans="2:7" ht="14.25">
      <c r="B21" s="120"/>
      <c r="C21" s="115"/>
      <c r="D21" s="116"/>
      <c r="E21" s="40" t="s">
        <v>162</v>
      </c>
      <c r="F21" s="281">
        <f>+'S-20'!J43</f>
        <v>1500000</v>
      </c>
      <c r="G21" s="37">
        <f>+'S-20'!G43</f>
        <v>4500000</v>
      </c>
    </row>
    <row r="22" spans="2:7" ht="14.25">
      <c r="B22" s="120"/>
      <c r="C22" s="115"/>
      <c r="D22" s="116" t="s">
        <v>165</v>
      </c>
      <c r="E22" s="40"/>
      <c r="F22" s="457"/>
      <c r="G22" s="456"/>
    </row>
    <row r="23" spans="2:7" ht="14.25">
      <c r="B23" s="120"/>
      <c r="C23" s="121" t="s">
        <v>166</v>
      </c>
      <c r="D23" s="116"/>
      <c r="E23" s="40"/>
      <c r="F23" s="281"/>
      <c r="G23" s="37"/>
    </row>
    <row r="24" spans="2:7" ht="14.25">
      <c r="B24" s="36"/>
      <c r="C24" s="121"/>
      <c r="D24" s="116" t="s">
        <v>306</v>
      </c>
      <c r="E24" s="40"/>
      <c r="F24" s="457">
        <f>+'S-14'!E24</f>
        <v>28292.5</v>
      </c>
      <c r="G24" s="456">
        <v>0</v>
      </c>
    </row>
    <row r="25" spans="2:7" ht="14.25">
      <c r="B25" s="120"/>
      <c r="C25" s="121"/>
      <c r="D25" s="116" t="s">
        <v>168</v>
      </c>
      <c r="E25" s="40"/>
      <c r="F25" s="457">
        <v>100000</v>
      </c>
      <c r="G25" s="456">
        <v>60000</v>
      </c>
    </row>
    <row r="26" spans="2:7" ht="14.25">
      <c r="B26" s="120"/>
      <c r="C26" s="115"/>
      <c r="D26" s="116" t="s">
        <v>169</v>
      </c>
      <c r="E26" s="40"/>
      <c r="F26" s="457">
        <v>50000</v>
      </c>
      <c r="G26" s="456">
        <v>45000</v>
      </c>
    </row>
    <row r="27" spans="2:7" ht="14.25">
      <c r="B27" s="120"/>
      <c r="C27" s="115"/>
      <c r="D27" s="116" t="s">
        <v>175</v>
      </c>
      <c r="E27" s="40"/>
      <c r="F27" s="457">
        <v>25000</v>
      </c>
      <c r="G27" s="456">
        <v>15000</v>
      </c>
    </row>
    <row r="28" spans="2:7" ht="14.25">
      <c r="B28" s="36"/>
      <c r="C28" s="115"/>
      <c r="D28" s="116"/>
      <c r="E28" s="40"/>
      <c r="F28" s="281"/>
      <c r="G28" s="37"/>
    </row>
    <row r="29" spans="2:7" ht="15" thickBot="1">
      <c r="B29" s="120" t="s">
        <v>150</v>
      </c>
      <c r="C29" s="115"/>
      <c r="D29" s="116"/>
      <c r="E29" s="40"/>
      <c r="F29" s="451">
        <f>+SUM(F16:F28)</f>
        <v>44831224.25</v>
      </c>
      <c r="G29" s="51">
        <f>+SUM(G16:G28)</f>
        <v>58170261</v>
      </c>
    </row>
    <row r="30" spans="2:7" ht="15" thickTop="1">
      <c r="B30" s="114"/>
      <c r="C30" s="115"/>
      <c r="D30" s="116"/>
      <c r="E30" s="40"/>
      <c r="F30" s="281"/>
      <c r="G30" s="37"/>
    </row>
    <row r="31" spans="2:7" ht="14.25">
      <c r="B31" s="252" t="s">
        <v>149</v>
      </c>
      <c r="C31" s="127"/>
      <c r="D31" s="128"/>
      <c r="E31" s="40"/>
      <c r="F31" s="281"/>
      <c r="G31" s="37"/>
    </row>
    <row r="32" spans="2:7" ht="14.25">
      <c r="B32" s="126"/>
      <c r="C32" s="130" t="s">
        <v>170</v>
      </c>
      <c r="D32" s="40"/>
      <c r="E32" s="40"/>
      <c r="F32" s="281"/>
      <c r="G32" s="37"/>
    </row>
    <row r="33" spans="2:7" ht="14.25">
      <c r="B33" s="126"/>
      <c r="C33" s="130"/>
      <c r="D33" s="93" t="s">
        <v>297</v>
      </c>
      <c r="E33" s="40"/>
      <c r="F33" s="281"/>
      <c r="G33" s="37"/>
    </row>
    <row r="34" spans="2:7" ht="14.25">
      <c r="B34" s="126"/>
      <c r="C34" s="39"/>
      <c r="D34" s="40"/>
      <c r="E34" s="40" t="s">
        <v>160</v>
      </c>
      <c r="F34" s="281">
        <f>+'S-13'!D25</f>
        <v>85347500</v>
      </c>
      <c r="G34" s="37">
        <f>+'S-13'!D26</f>
        <v>100000000</v>
      </c>
    </row>
    <row r="35" spans="2:7" ht="14.25">
      <c r="B35" s="126"/>
      <c r="C35" s="39"/>
      <c r="D35" s="40"/>
      <c r="E35" s="40" t="s">
        <v>177</v>
      </c>
      <c r="F35" s="281">
        <f>+'S-13'!E25+'S-13'!F25</f>
        <v>1100000</v>
      </c>
      <c r="G35" s="37">
        <f>+'S-13'!E26+'S-13'!F26</f>
        <v>600000</v>
      </c>
    </row>
    <row r="36" spans="2:7" ht="14.25">
      <c r="B36" s="126"/>
      <c r="C36" s="39"/>
      <c r="D36" s="40"/>
      <c r="E36" s="40" t="s">
        <v>178</v>
      </c>
      <c r="F36" s="281">
        <f>+'S-13'!G25</f>
        <v>250000</v>
      </c>
      <c r="G36" s="37">
        <f>+'S-13'!G26</f>
        <v>200000</v>
      </c>
    </row>
    <row r="37" spans="2:7" ht="14.25">
      <c r="B37" s="126"/>
      <c r="C37" s="39"/>
      <c r="D37" s="40"/>
      <c r="E37" s="40" t="s">
        <v>248</v>
      </c>
      <c r="F37" s="281">
        <f>+'S-13'!I25</f>
        <v>8612250</v>
      </c>
      <c r="G37" s="37">
        <f>+'S-13'!I26</f>
        <v>15052500</v>
      </c>
    </row>
    <row r="38" spans="2:7" ht="14.25">
      <c r="B38" s="126"/>
      <c r="C38" s="249"/>
      <c r="D38" s="251"/>
      <c r="E38" s="40" t="s">
        <v>180</v>
      </c>
      <c r="F38" s="281">
        <f>+F34+F35-F36-F37</f>
        <v>77585250</v>
      </c>
      <c r="G38" s="37">
        <f>+G34+G35-G36-G37</f>
        <v>85347500</v>
      </c>
    </row>
    <row r="39" spans="2:7" ht="14.25">
      <c r="B39" s="126"/>
      <c r="C39" s="92"/>
      <c r="D39" s="40"/>
      <c r="E39" s="92"/>
      <c r="F39" s="281"/>
      <c r="G39" s="37"/>
    </row>
    <row r="40" spans="2:7" ht="14.25">
      <c r="B40" s="126"/>
      <c r="C40" s="39"/>
      <c r="D40" s="40" t="s">
        <v>296</v>
      </c>
      <c r="E40" s="40"/>
      <c r="F40" s="281">
        <f>+'S-19'!I14</f>
        <v>11250000</v>
      </c>
      <c r="G40" s="37">
        <f>+'S-19'!F14</f>
        <v>0</v>
      </c>
    </row>
    <row r="41" spans="2:7" ht="14.25">
      <c r="B41" s="126"/>
      <c r="C41" s="92"/>
      <c r="D41" s="40" t="s">
        <v>93</v>
      </c>
      <c r="E41" s="40"/>
      <c r="F41" s="457"/>
      <c r="G41" s="456"/>
    </row>
    <row r="42" spans="2:7" ht="14.25">
      <c r="B42" s="126"/>
      <c r="C42" s="92"/>
      <c r="D42" s="40" t="s">
        <v>173</v>
      </c>
      <c r="E42" s="40"/>
      <c r="F42" s="457">
        <v>3400000</v>
      </c>
      <c r="G42" s="456">
        <v>1000000</v>
      </c>
    </row>
    <row r="43" spans="2:7" ht="14.25">
      <c r="B43" s="36"/>
      <c r="C43" s="130" t="s">
        <v>171</v>
      </c>
      <c r="D43" s="40"/>
      <c r="E43" s="40"/>
      <c r="F43" s="281"/>
      <c r="G43" s="37"/>
    </row>
    <row r="44" spans="2:7" ht="14.25">
      <c r="B44" s="36"/>
      <c r="C44" s="93"/>
      <c r="D44" s="40" t="s">
        <v>515</v>
      </c>
      <c r="E44" s="40"/>
      <c r="F44" s="457">
        <v>9250000</v>
      </c>
      <c r="G44" s="456">
        <v>3208633</v>
      </c>
    </row>
    <row r="45" spans="2:7" ht="14.25">
      <c r="B45" s="36"/>
      <c r="C45" s="92"/>
      <c r="D45" s="40" t="s">
        <v>172</v>
      </c>
      <c r="E45" s="40"/>
      <c r="F45" s="457">
        <v>875000</v>
      </c>
      <c r="G45" s="456">
        <v>260000</v>
      </c>
    </row>
    <row r="46" spans="2:7" ht="14.25">
      <c r="B46" s="36"/>
      <c r="C46" s="92"/>
      <c r="D46" s="40" t="s">
        <v>309</v>
      </c>
      <c r="E46" s="40"/>
      <c r="F46" s="457">
        <f>159000+340000-400000</f>
        <v>99000</v>
      </c>
      <c r="G46" s="456">
        <f>115260+450</f>
        <v>115710</v>
      </c>
    </row>
    <row r="47" spans="2:7" ht="14.25">
      <c r="B47" s="36"/>
      <c r="C47" s="39"/>
      <c r="D47" s="40" t="s">
        <v>310</v>
      </c>
      <c r="E47" s="40"/>
      <c r="F47" s="457">
        <v>8873.25</v>
      </c>
      <c r="G47" s="456">
        <v>19740</v>
      </c>
    </row>
    <row r="48" spans="2:7" ht="14.25">
      <c r="B48" s="36"/>
      <c r="C48" s="39"/>
      <c r="D48" s="40"/>
      <c r="E48" s="40"/>
      <c r="F48" s="281"/>
      <c r="G48" s="37"/>
    </row>
    <row r="49" spans="2:7" ht="15" thickBot="1">
      <c r="B49" s="126" t="s">
        <v>153</v>
      </c>
      <c r="C49" s="127"/>
      <c r="D49" s="128"/>
      <c r="E49" s="40"/>
      <c r="F49" s="451">
        <f>SUM(F38:F48)</f>
        <v>102468123.25</v>
      </c>
      <c r="G49" s="42">
        <f>SUM(G38:G48)</f>
        <v>89951583</v>
      </c>
    </row>
    <row r="50" spans="2:7" ht="15" thickBot="1" thickTop="1">
      <c r="B50" s="241"/>
      <c r="C50" s="242"/>
      <c r="D50" s="243"/>
      <c r="E50" s="260"/>
      <c r="F50" s="452">
        <f>+F29-F49</f>
        <v>-57636899</v>
      </c>
      <c r="G50" s="47">
        <f>+G29-G49</f>
        <v>-31781322</v>
      </c>
    </row>
    <row r="51" ht="15" thickTop="1"/>
    <row r="53" spans="2:10" ht="15" customHeight="1">
      <c r="B53" s="1039" t="s">
        <v>661</v>
      </c>
      <c r="C53" s="1039"/>
      <c r="D53" s="1039"/>
      <c r="E53" s="1039"/>
      <c r="F53" s="1039"/>
      <c r="G53" s="1039"/>
      <c r="H53" s="647"/>
      <c r="I53" s="647"/>
      <c r="J53" s="647"/>
    </row>
  </sheetData>
  <sheetProtection/>
  <mergeCells count="4">
    <mergeCell ref="B4:G4"/>
    <mergeCell ref="F8:G8"/>
    <mergeCell ref="B53:G53"/>
    <mergeCell ref="C2:G2"/>
  </mergeCells>
  <printOptions gridLines="1"/>
  <pageMargins left="0.17" right="0.17" top="0.28" bottom="0.27" header="0.23" footer="0.16"/>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B2:D18"/>
  <sheetViews>
    <sheetView zoomScalePageLayoutView="0" workbookViewId="0" topLeftCell="A1">
      <selection activeCell="B3" sqref="B3:C3"/>
    </sheetView>
  </sheetViews>
  <sheetFormatPr defaultColWidth="9.140625" defaultRowHeight="15"/>
  <cols>
    <col min="1" max="1" width="6.00390625" style="92" customWidth="1"/>
    <col min="2" max="2" width="61.28125" style="92" customWidth="1"/>
    <col min="3" max="3" width="24.7109375" style="92" customWidth="1"/>
    <col min="4" max="4" width="23.00390625" style="632" customWidth="1"/>
    <col min="5" max="5" width="12.00390625" style="92" customWidth="1"/>
    <col min="6" max="11" width="9.140625" style="92" customWidth="1"/>
    <col min="12" max="12" width="14.57421875" style="92" bestFit="1" customWidth="1"/>
    <col min="13" max="16384" width="9.140625" style="92" customWidth="1"/>
  </cols>
  <sheetData>
    <row r="1" ht="15" customHeight="1"/>
    <row r="2" spans="2:3" ht="17.25">
      <c r="B2" s="904"/>
      <c r="C2" s="904"/>
    </row>
    <row r="3" spans="2:4" s="395" customFormat="1" ht="96" customHeight="1">
      <c r="B3" s="1040" t="s">
        <v>663</v>
      </c>
      <c r="C3" s="1040"/>
      <c r="D3" s="672"/>
    </row>
    <row r="4" spans="2:4" ht="21">
      <c r="B4" s="593"/>
      <c r="C4" s="593"/>
      <c r="D4" s="633"/>
    </row>
    <row r="5" spans="2:4" ht="15.75">
      <c r="B5" s="464"/>
      <c r="C5" s="464"/>
      <c r="D5" s="634"/>
    </row>
    <row r="6" spans="2:4" ht="12.75">
      <c r="B6" s="40"/>
      <c r="C6" s="40"/>
      <c r="D6" s="635"/>
    </row>
    <row r="7" spans="2:3" ht="12.75">
      <c r="B7" s="701" t="s">
        <v>662</v>
      </c>
      <c r="C7" s="700"/>
    </row>
    <row r="8" spans="2:3" ht="12.75">
      <c r="B8" s="701" t="s">
        <v>524</v>
      </c>
      <c r="C8" s="700"/>
    </row>
    <row r="9" spans="2:3" ht="12.75">
      <c r="B9" s="701" t="s">
        <v>121</v>
      </c>
      <c r="C9" s="700"/>
    </row>
    <row r="10" spans="2:4" s="353" customFormat="1" ht="15">
      <c r="B10" s="702" t="s">
        <v>40</v>
      </c>
      <c r="C10" s="703"/>
      <c r="D10" s="636"/>
    </row>
    <row r="11" spans="2:3" ht="12.75">
      <c r="B11" s="701" t="s">
        <v>525</v>
      </c>
      <c r="C11" s="700"/>
    </row>
    <row r="12" spans="2:3" ht="12.75">
      <c r="B12" s="701" t="s">
        <v>577</v>
      </c>
      <c r="C12" s="700"/>
    </row>
    <row r="13" spans="2:3" ht="12.75">
      <c r="B13" s="701" t="s">
        <v>526</v>
      </c>
      <c r="C13" s="700"/>
    </row>
    <row r="14" spans="2:3" ht="12.75">
      <c r="B14" s="701" t="s">
        <v>527</v>
      </c>
      <c r="C14" s="700"/>
    </row>
    <row r="15" spans="2:4" s="353" customFormat="1" ht="15">
      <c r="B15" s="702" t="s">
        <v>316</v>
      </c>
      <c r="C15" s="703"/>
      <c r="D15" s="636"/>
    </row>
    <row r="18" ht="22.5">
      <c r="B18" s="671"/>
    </row>
  </sheetData>
  <sheetProtection/>
  <mergeCells count="2">
    <mergeCell ref="B2:C2"/>
    <mergeCell ref="B3:C3"/>
  </mergeCells>
  <printOptions gridLines="1"/>
  <pageMargins left="0.17" right="0.17" top="0.28" bottom="0.27" header="0.23" footer="0.16"/>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H26"/>
  <sheetViews>
    <sheetView zoomScalePageLayoutView="0" workbookViewId="0" topLeftCell="A1">
      <selection activeCell="J9" sqref="J9"/>
    </sheetView>
  </sheetViews>
  <sheetFormatPr defaultColWidth="9.140625" defaultRowHeight="15"/>
  <cols>
    <col min="1" max="1" width="2.57421875" style="92" customWidth="1"/>
    <col min="2" max="3" width="3.8515625" style="92" customWidth="1"/>
    <col min="4" max="4" width="70.28125" style="92" customWidth="1"/>
    <col min="5" max="6" width="12.00390625" style="92" customWidth="1"/>
    <col min="7" max="7" width="13.8515625" style="92" customWidth="1"/>
    <col min="8" max="8" width="12.00390625" style="92" customWidth="1"/>
    <col min="9" max="16384" width="9.140625" style="92" customWidth="1"/>
  </cols>
  <sheetData>
    <row r="1" ht="15" customHeight="1"/>
    <row r="2" spans="2:8" ht="21">
      <c r="B2" s="1041" t="s">
        <v>540</v>
      </c>
      <c r="C2" s="1042"/>
      <c r="D2" s="1042"/>
      <c r="E2" s="1042"/>
      <c r="F2" s="1042"/>
      <c r="G2" s="1042"/>
      <c r="H2" s="1043"/>
    </row>
    <row r="3" ht="15" customHeight="1"/>
    <row r="4" spans="2:6" ht="12.75">
      <c r="B4" s="465"/>
      <c r="C4" s="465"/>
      <c r="D4" s="465" t="str">
        <f>+'S-20'!C4</f>
        <v>ABC PRIVATE UNIVERSITY</v>
      </c>
      <c r="E4" s="465"/>
      <c r="F4" s="465"/>
    </row>
    <row r="5" spans="2:7" ht="12.75">
      <c r="B5" s="93"/>
      <c r="C5" s="93"/>
      <c r="D5" s="40"/>
      <c r="E5" s="40"/>
      <c r="F5" s="40"/>
      <c r="G5" s="663" t="str">
        <f>'S-18'!F7</f>
        <v>AMOUNT IN RUPEES</v>
      </c>
    </row>
    <row r="6" spans="2:6" ht="12.75">
      <c r="B6" s="93"/>
      <c r="C6" s="93"/>
      <c r="D6" s="40"/>
      <c r="E6" s="40"/>
      <c r="F6" s="40"/>
    </row>
    <row r="7" spans="2:7" ht="16.5" thickBot="1">
      <c r="B7" s="93"/>
      <c r="C7" s="93"/>
      <c r="D7" s="40"/>
      <c r="E7" s="40" t="str">
        <f>'S-23'!F5</f>
        <v>CET CODE</v>
      </c>
      <c r="F7" s="40"/>
      <c r="G7" s="454" t="str">
        <f>'S-23'!G5</f>
        <v>ABCPU</v>
      </c>
    </row>
    <row r="8" spans="2:8" ht="17.25" customHeight="1" thickTop="1">
      <c r="B8" s="912"/>
      <c r="C8" s="1045" t="s">
        <v>95</v>
      </c>
      <c r="D8" s="1046"/>
      <c r="E8" s="1049" t="s">
        <v>318</v>
      </c>
      <c r="F8" s="1049" t="s">
        <v>319</v>
      </c>
      <c r="G8" s="1049" t="s">
        <v>320</v>
      </c>
      <c r="H8" s="1051" t="s">
        <v>321</v>
      </c>
    </row>
    <row r="9" spans="2:8" ht="13.5" thickBot="1">
      <c r="B9" s="1044"/>
      <c r="C9" s="1047"/>
      <c r="D9" s="1048"/>
      <c r="E9" s="1050"/>
      <c r="F9" s="1050"/>
      <c r="G9" s="1050"/>
      <c r="H9" s="1052"/>
    </row>
    <row r="10" spans="2:8" ht="15" customHeight="1">
      <c r="B10" s="469"/>
      <c r="C10" s="470" t="s">
        <v>664</v>
      </c>
      <c r="D10" s="471"/>
      <c r="E10" s="472"/>
      <c r="F10" s="472"/>
      <c r="G10" s="472"/>
      <c r="H10" s="473"/>
    </row>
    <row r="11" spans="2:8" ht="15" customHeight="1">
      <c r="B11" s="114"/>
      <c r="C11" s="468"/>
      <c r="D11" s="467"/>
      <c r="E11" s="281"/>
      <c r="F11" s="281"/>
      <c r="G11" s="281"/>
      <c r="H11" s="37"/>
    </row>
    <row r="12" spans="2:8" ht="15" customHeight="1">
      <c r="B12" s="114"/>
      <c r="C12" s="468"/>
      <c r="D12" s="467"/>
      <c r="E12" s="281"/>
      <c r="F12" s="281"/>
      <c r="G12" s="281"/>
      <c r="H12" s="37"/>
    </row>
    <row r="13" spans="2:8" ht="15" customHeight="1">
      <c r="B13" s="114"/>
      <c r="C13" s="468"/>
      <c r="D13" s="467"/>
      <c r="E13" s="281"/>
      <c r="F13" s="281"/>
      <c r="G13" s="281"/>
      <c r="H13" s="37"/>
    </row>
    <row r="14" spans="2:8" ht="15" customHeight="1" thickBot="1">
      <c r="B14" s="474"/>
      <c r="C14" s="475"/>
      <c r="D14" s="476"/>
      <c r="E14" s="239"/>
      <c r="F14" s="239"/>
      <c r="G14" s="239"/>
      <c r="H14" s="47"/>
    </row>
    <row r="15" ht="13.5" thickTop="1"/>
    <row r="16" ht="13.5" thickBot="1"/>
    <row r="17" spans="2:8" ht="17.25" customHeight="1" thickTop="1">
      <c r="B17" s="912"/>
      <c r="C17" s="1045" t="s">
        <v>95</v>
      </c>
      <c r="D17" s="1046"/>
      <c r="E17" s="1049" t="s">
        <v>318</v>
      </c>
      <c r="F17" s="1049" t="s">
        <v>319</v>
      </c>
      <c r="G17" s="1049" t="s">
        <v>320</v>
      </c>
      <c r="H17" s="1051" t="s">
        <v>321</v>
      </c>
    </row>
    <row r="18" spans="2:8" ht="13.5" thickBot="1">
      <c r="B18" s="1044"/>
      <c r="C18" s="1047"/>
      <c r="D18" s="1048"/>
      <c r="E18" s="1050"/>
      <c r="F18" s="1050"/>
      <c r="G18" s="1050"/>
      <c r="H18" s="1052"/>
    </row>
    <row r="19" spans="2:8" ht="15" customHeight="1">
      <c r="B19" s="114"/>
      <c r="C19" s="468" t="s">
        <v>427</v>
      </c>
      <c r="D19" s="467"/>
      <c r="E19" s="281"/>
      <c r="F19" s="281"/>
      <c r="G19" s="281"/>
      <c r="H19" s="37"/>
    </row>
    <row r="20" spans="2:8" ht="15" customHeight="1">
      <c r="B20" s="114"/>
      <c r="C20" s="468"/>
      <c r="D20" s="467"/>
      <c r="E20" s="281"/>
      <c r="F20" s="281"/>
      <c r="G20" s="281"/>
      <c r="H20" s="37"/>
    </row>
    <row r="21" spans="2:8" ht="15" customHeight="1">
      <c r="B21" s="114"/>
      <c r="C21" s="468"/>
      <c r="D21" s="467"/>
      <c r="E21" s="281"/>
      <c r="F21" s="281"/>
      <c r="G21" s="281"/>
      <c r="H21" s="37"/>
    </row>
    <row r="22" spans="2:8" ht="15" customHeight="1">
      <c r="B22" s="114"/>
      <c r="C22" s="468"/>
      <c r="D22" s="467"/>
      <c r="E22" s="281"/>
      <c r="F22" s="281"/>
      <c r="G22" s="281"/>
      <c r="H22" s="37"/>
    </row>
    <row r="23" spans="2:8" ht="15" customHeight="1" thickBot="1">
      <c r="B23" s="474"/>
      <c r="C23" s="475"/>
      <c r="D23" s="476"/>
      <c r="E23" s="239"/>
      <c r="F23" s="239"/>
      <c r="G23" s="239"/>
      <c r="H23" s="47"/>
    </row>
    <row r="24" ht="13.5" thickTop="1"/>
    <row r="26" ht="12.75">
      <c r="B26" s="92" t="s">
        <v>323</v>
      </c>
    </row>
  </sheetData>
  <sheetProtection/>
  <mergeCells count="13">
    <mergeCell ref="E8:E9"/>
    <mergeCell ref="F8:F9"/>
    <mergeCell ref="G8:G9"/>
    <mergeCell ref="B2:H2"/>
    <mergeCell ref="B17:B18"/>
    <mergeCell ref="C17:D18"/>
    <mergeCell ref="E17:E18"/>
    <mergeCell ref="F17:F18"/>
    <mergeCell ref="G17:G18"/>
    <mergeCell ref="H17:H18"/>
    <mergeCell ref="H8:H9"/>
    <mergeCell ref="C8:D9"/>
    <mergeCell ref="B8:B9"/>
  </mergeCells>
  <printOptions gridLines="1"/>
  <pageMargins left="0.17" right="0.17" top="0.28" bottom="0.27" header="0.23" footer="0.16"/>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B2:H29"/>
  <sheetViews>
    <sheetView zoomScalePageLayoutView="0" workbookViewId="0" topLeftCell="A19">
      <selection activeCell="J9" sqref="J9"/>
    </sheetView>
  </sheetViews>
  <sheetFormatPr defaultColWidth="9.140625" defaultRowHeight="15"/>
  <cols>
    <col min="1" max="1" width="2.57421875" style="92" customWidth="1"/>
    <col min="2" max="3" width="3.8515625" style="92" customWidth="1"/>
    <col min="4" max="4" width="60.28125" style="92" customWidth="1"/>
    <col min="5" max="8" width="15.7109375" style="92" customWidth="1"/>
    <col min="9" max="9" width="1.421875" style="92" customWidth="1"/>
    <col min="10" max="16384" width="9.140625" style="92" customWidth="1"/>
  </cols>
  <sheetData>
    <row r="1" ht="15" customHeight="1"/>
    <row r="2" spans="2:8" ht="43.5" customHeight="1">
      <c r="B2" s="939" t="s">
        <v>541</v>
      </c>
      <c r="C2" s="939"/>
      <c r="D2" s="939"/>
      <c r="E2" s="939"/>
      <c r="F2" s="939"/>
      <c r="G2" s="939"/>
      <c r="H2" s="939"/>
    </row>
    <row r="3" ht="15" customHeight="1"/>
    <row r="4" spans="2:7" ht="15.75">
      <c r="B4" s="496"/>
      <c r="C4" s="496"/>
      <c r="D4" s="496" t="str">
        <f>+'S-20'!C4</f>
        <v>ABC PRIVATE UNIVERSITY</v>
      </c>
      <c r="E4" s="496"/>
      <c r="F4" s="498"/>
      <c r="G4" s="494"/>
    </row>
    <row r="5" spans="2:7" ht="12.75">
      <c r="B5" s="93"/>
      <c r="C5" s="93"/>
      <c r="D5" s="40"/>
      <c r="E5" s="40"/>
      <c r="F5" s="40"/>
      <c r="G5" s="495" t="str">
        <f>+'S-25'!G5</f>
        <v>AMOUNT IN RUPEES</v>
      </c>
    </row>
    <row r="6" spans="2:7" ht="12.75">
      <c r="B6" s="93"/>
      <c r="C6" s="93"/>
      <c r="D6" s="40"/>
      <c r="E6" s="40"/>
      <c r="F6" s="40"/>
      <c r="G6" s="40"/>
    </row>
    <row r="7" spans="2:7" ht="15.75">
      <c r="B7" s="93"/>
      <c r="C7" s="93"/>
      <c r="D7" s="40"/>
      <c r="E7" s="269" t="str">
        <f>+'S-25'!E7</f>
        <v>CET CODE</v>
      </c>
      <c r="F7" s="269"/>
      <c r="G7" s="454" t="str">
        <f>+'S-25'!G7</f>
        <v>ABCPU</v>
      </c>
    </row>
    <row r="8" spans="2:8" ht="16.5" thickBot="1">
      <c r="B8" s="93"/>
      <c r="C8" s="93"/>
      <c r="D8" s="40"/>
      <c r="E8" s="269"/>
      <c r="F8" s="269"/>
      <c r="G8" s="40"/>
      <c r="H8" s="454"/>
    </row>
    <row r="9" spans="2:8" ht="40.5" thickBot="1" thickTop="1">
      <c r="B9" s="373"/>
      <c r="C9" s="1055" t="s">
        <v>328</v>
      </c>
      <c r="D9" s="1056"/>
      <c r="E9" s="500" t="s">
        <v>327</v>
      </c>
      <c r="F9" s="501" t="s">
        <v>329</v>
      </c>
      <c r="G9" s="501" t="s">
        <v>330</v>
      </c>
      <c r="H9" s="502" t="s">
        <v>331</v>
      </c>
    </row>
    <row r="10" spans="2:8" ht="15" customHeight="1">
      <c r="B10" s="469"/>
      <c r="C10" s="497" t="s">
        <v>665</v>
      </c>
      <c r="D10" s="471"/>
      <c r="E10" s="472"/>
      <c r="F10" s="472"/>
      <c r="G10" s="472"/>
      <c r="H10" s="473"/>
    </row>
    <row r="11" spans="2:8" ht="15" customHeight="1">
      <c r="B11" s="114"/>
      <c r="C11" s="468">
        <v>1</v>
      </c>
      <c r="D11" s="467"/>
      <c r="E11" s="281"/>
      <c r="F11" s="281"/>
      <c r="G11" s="281"/>
      <c r="H11" s="37"/>
    </row>
    <row r="12" spans="2:8" ht="15" customHeight="1">
      <c r="B12" s="114"/>
      <c r="C12" s="468">
        <v>2</v>
      </c>
      <c r="D12" s="467"/>
      <c r="E12" s="281"/>
      <c r="F12" s="281"/>
      <c r="G12" s="281"/>
      <c r="H12" s="37"/>
    </row>
    <row r="13" spans="2:8" ht="15" customHeight="1">
      <c r="B13" s="114"/>
      <c r="C13" s="468">
        <v>3</v>
      </c>
      <c r="D13" s="467"/>
      <c r="E13" s="281"/>
      <c r="F13" s="281"/>
      <c r="G13" s="281"/>
      <c r="H13" s="37"/>
    </row>
    <row r="14" spans="2:8" ht="15" customHeight="1">
      <c r="B14" s="114"/>
      <c r="C14" s="468">
        <v>4</v>
      </c>
      <c r="D14" s="467"/>
      <c r="E14" s="281"/>
      <c r="F14" s="281"/>
      <c r="G14" s="281"/>
      <c r="H14" s="37"/>
    </row>
    <row r="15" spans="2:8" ht="15" customHeight="1">
      <c r="B15" s="114"/>
      <c r="C15" s="468">
        <v>5</v>
      </c>
      <c r="D15" s="467"/>
      <c r="E15" s="281"/>
      <c r="F15" s="281"/>
      <c r="G15" s="281"/>
      <c r="H15" s="37"/>
    </row>
    <row r="16" spans="2:8" ht="15" customHeight="1" thickBot="1">
      <c r="B16" s="474"/>
      <c r="C16" s="1053" t="s">
        <v>46</v>
      </c>
      <c r="D16" s="1054"/>
      <c r="E16" s="499">
        <f>SUM(E11:E15)</f>
        <v>0</v>
      </c>
      <c r="F16" s="499">
        <f>SUM(F11:F15)</f>
        <v>0</v>
      </c>
      <c r="G16" s="499">
        <f>SUM(G11:G15)</f>
        <v>0</v>
      </c>
      <c r="H16" s="390">
        <f>SUM(H11:H15)</f>
        <v>0</v>
      </c>
    </row>
    <row r="17" spans="2:8" ht="15" customHeight="1" thickTop="1">
      <c r="B17" s="116"/>
      <c r="C17" s="372"/>
      <c r="D17" s="372"/>
      <c r="E17" s="93"/>
      <c r="F17" s="93"/>
      <c r="G17" s="93"/>
      <c r="H17" s="93"/>
    </row>
    <row r="18" spans="2:8" ht="15" customHeight="1" thickBot="1">
      <c r="B18" s="116"/>
      <c r="C18" s="372"/>
      <c r="D18" s="372"/>
      <c r="E18" s="93"/>
      <c r="F18" s="93"/>
      <c r="G18" s="93"/>
      <c r="H18" s="93"/>
    </row>
    <row r="19" spans="2:8" ht="40.5" thickBot="1" thickTop="1">
      <c r="B19" s="373"/>
      <c r="C19" s="1055" t="s">
        <v>328</v>
      </c>
      <c r="D19" s="1056"/>
      <c r="E19" s="500" t="s">
        <v>327</v>
      </c>
      <c r="F19" s="501" t="s">
        <v>329</v>
      </c>
      <c r="G19" s="501" t="s">
        <v>330</v>
      </c>
      <c r="H19" s="502" t="s">
        <v>331</v>
      </c>
    </row>
    <row r="20" spans="2:8" ht="15" customHeight="1">
      <c r="B20" s="469"/>
      <c r="C20" s="497" t="s">
        <v>428</v>
      </c>
      <c r="D20" s="471"/>
      <c r="E20" s="472"/>
      <c r="F20" s="472"/>
      <c r="G20" s="472"/>
      <c r="H20" s="473"/>
    </row>
    <row r="21" spans="2:8" ht="15" customHeight="1">
      <c r="B21" s="114"/>
      <c r="C21" s="468">
        <v>1</v>
      </c>
      <c r="D21" s="467"/>
      <c r="E21" s="281"/>
      <c r="F21" s="281"/>
      <c r="G21" s="281"/>
      <c r="H21" s="37"/>
    </row>
    <row r="22" spans="2:8" ht="15" customHeight="1">
      <c r="B22" s="114"/>
      <c r="C22" s="468">
        <v>2</v>
      </c>
      <c r="D22" s="467"/>
      <c r="E22" s="281"/>
      <c r="F22" s="281"/>
      <c r="G22" s="281"/>
      <c r="H22" s="37"/>
    </row>
    <row r="23" spans="2:8" ht="15" customHeight="1">
      <c r="B23" s="114"/>
      <c r="C23" s="468">
        <v>3</v>
      </c>
      <c r="D23" s="467"/>
      <c r="E23" s="281"/>
      <c r="F23" s="281"/>
      <c r="G23" s="281"/>
      <c r="H23" s="37"/>
    </row>
    <row r="24" spans="2:8" ht="15" customHeight="1">
      <c r="B24" s="114"/>
      <c r="C24" s="468">
        <v>4</v>
      </c>
      <c r="D24" s="467"/>
      <c r="E24" s="281"/>
      <c r="F24" s="281"/>
      <c r="G24" s="281"/>
      <c r="H24" s="37"/>
    </row>
    <row r="25" spans="2:8" ht="15" customHeight="1">
      <c r="B25" s="114"/>
      <c r="C25" s="468">
        <v>5</v>
      </c>
      <c r="D25" s="467"/>
      <c r="E25" s="281"/>
      <c r="F25" s="281"/>
      <c r="G25" s="281"/>
      <c r="H25" s="37"/>
    </row>
    <row r="26" spans="2:8" ht="15" customHeight="1" thickBot="1">
      <c r="B26" s="474"/>
      <c r="C26" s="1053" t="s">
        <v>46</v>
      </c>
      <c r="D26" s="1054"/>
      <c r="E26" s="499">
        <f>SUM(E21:E25)</f>
        <v>0</v>
      </c>
      <c r="F26" s="499">
        <f>SUM(F21:F25)</f>
        <v>0</v>
      </c>
      <c r="G26" s="499">
        <f>SUM(G21:G25)</f>
        <v>0</v>
      </c>
      <c r="H26" s="390">
        <f>SUM(H21:H25)</f>
        <v>0</v>
      </c>
    </row>
    <row r="27" spans="2:8" ht="15" customHeight="1" thickTop="1">
      <c r="B27" s="116"/>
      <c r="C27" s="372"/>
      <c r="D27" s="372"/>
      <c r="E27" s="93"/>
      <c r="F27" s="93"/>
      <c r="G27" s="93"/>
      <c r="H27" s="93"/>
    </row>
    <row r="29" ht="12.75">
      <c r="B29" s="92" t="s">
        <v>326</v>
      </c>
    </row>
  </sheetData>
  <sheetProtection/>
  <mergeCells count="5">
    <mergeCell ref="C16:D16"/>
    <mergeCell ref="B2:H2"/>
    <mergeCell ref="C9:D9"/>
    <mergeCell ref="C19:D19"/>
    <mergeCell ref="C26:D26"/>
  </mergeCells>
  <printOptions gridLines="1"/>
  <pageMargins left="0.17" right="0.17" top="0.28" bottom="0.27" header="0.23" footer="0.16"/>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B2:W30"/>
  <sheetViews>
    <sheetView zoomScalePageLayoutView="0" workbookViewId="0" topLeftCell="A1">
      <selection activeCell="K4" sqref="K4"/>
    </sheetView>
  </sheetViews>
  <sheetFormatPr defaultColWidth="9.140625" defaultRowHeight="15"/>
  <cols>
    <col min="1" max="1" width="3.421875" style="0" customWidth="1"/>
    <col min="2" max="2" width="1.57421875" style="0" customWidth="1"/>
    <col min="3" max="3" width="5.140625" style="0" customWidth="1"/>
    <col min="4" max="4" width="15.28125" style="0" bestFit="1" customWidth="1"/>
    <col min="5" max="5" width="7.7109375" style="0" bestFit="1" customWidth="1"/>
    <col min="6" max="6" width="10.7109375" style="0" bestFit="1" customWidth="1"/>
    <col min="7" max="7" width="7.421875" style="0" bestFit="1" customWidth="1"/>
    <col min="8" max="8" width="8.28125" style="0" bestFit="1" customWidth="1"/>
    <col min="9" max="9" width="9.7109375" style="0" bestFit="1" customWidth="1"/>
    <col min="10" max="10" width="9.28125" style="0" customWidth="1"/>
    <col min="11" max="11" width="11.00390625" style="0" customWidth="1"/>
    <col min="12" max="12" width="8.28125" style="0" bestFit="1" customWidth="1"/>
    <col min="13" max="13" width="6.7109375" style="0" customWidth="1"/>
    <col min="14" max="14" width="7.7109375" style="0" customWidth="1"/>
    <col min="15" max="15" width="7.28125" style="0" customWidth="1"/>
    <col min="16" max="16" width="6.57421875" style="0" bestFit="1" customWidth="1"/>
    <col min="17" max="17" width="8.7109375" style="0" bestFit="1" customWidth="1"/>
    <col min="18" max="18" width="4.421875" style="0" customWidth="1"/>
    <col min="20" max="20" width="7.00390625" style="0" customWidth="1"/>
    <col min="21" max="21" width="7.140625" style="704" bestFit="1" customWidth="1"/>
    <col min="22" max="23" width="8.8515625" style="704" customWidth="1"/>
  </cols>
  <sheetData>
    <row r="2" spans="2:17" ht="43.5" customHeight="1">
      <c r="B2" s="994" t="s">
        <v>666</v>
      </c>
      <c r="C2" s="995"/>
      <c r="D2" s="995"/>
      <c r="E2" s="995"/>
      <c r="F2" s="995"/>
      <c r="G2" s="995"/>
      <c r="H2" s="995"/>
      <c r="I2" s="995"/>
      <c r="J2" s="995"/>
      <c r="K2" s="995"/>
      <c r="L2" s="995"/>
      <c r="M2" s="995"/>
      <c r="N2" s="995"/>
      <c r="O2" s="995"/>
      <c r="P2" s="995"/>
      <c r="Q2" s="995"/>
    </row>
    <row r="3" spans="2:13" ht="14.25">
      <c r="B3" s="92"/>
      <c r="C3" s="92"/>
      <c r="D3" s="92"/>
      <c r="E3" s="595"/>
      <c r="F3" s="595"/>
      <c r="G3" s="595"/>
      <c r="H3" s="595"/>
      <c r="I3" s="595"/>
      <c r="J3" s="595"/>
      <c r="K3" s="92"/>
      <c r="L3" s="92"/>
      <c r="M3" s="92"/>
    </row>
    <row r="4" spans="2:13" ht="14.25">
      <c r="B4" s="93"/>
      <c r="C4" s="93" t="str">
        <f>+'S-19'!B4</f>
        <v>ABC PRIVATE UNIVERSITY</v>
      </c>
      <c r="D4" s="40"/>
      <c r="E4" s="628"/>
      <c r="F4" s="628"/>
      <c r="G4" s="628"/>
      <c r="H4" s="628"/>
      <c r="I4" s="628"/>
      <c r="J4" s="628"/>
      <c r="K4" s="40"/>
      <c r="L4" s="40"/>
      <c r="M4" s="40"/>
    </row>
    <row r="5" spans="2:13" ht="15.75">
      <c r="B5" s="93"/>
      <c r="C5" s="93"/>
      <c r="D5" s="40"/>
      <c r="E5" s="628"/>
      <c r="F5" s="628"/>
      <c r="G5" s="628"/>
      <c r="H5" s="628"/>
      <c r="I5" s="628"/>
      <c r="J5" s="628"/>
      <c r="K5" s="507" t="s">
        <v>311</v>
      </c>
      <c r="L5" s="269"/>
      <c r="M5" s="454" t="str">
        <f>+'S-26'!G7</f>
        <v>ABCPU</v>
      </c>
    </row>
    <row r="6" spans="2:13" ht="15" thickBot="1">
      <c r="B6" s="93"/>
      <c r="C6" s="93"/>
      <c r="D6" s="40"/>
      <c r="E6" s="628"/>
      <c r="F6" s="628"/>
      <c r="G6" s="628"/>
      <c r="H6" s="628"/>
      <c r="I6" s="628"/>
      <c r="J6" s="628"/>
      <c r="K6" s="269"/>
      <c r="L6" s="269"/>
      <c r="M6" s="40"/>
    </row>
    <row r="7" spans="2:23" ht="106.5" thickBot="1" thickTop="1">
      <c r="B7" s="373"/>
      <c r="C7" s="1057" t="s">
        <v>338</v>
      </c>
      <c r="D7" s="1057"/>
      <c r="E7" s="658" t="s">
        <v>350</v>
      </c>
      <c r="F7" s="522" t="s">
        <v>351</v>
      </c>
      <c r="G7" s="522" t="s">
        <v>352</v>
      </c>
      <c r="H7" s="522" t="s">
        <v>378</v>
      </c>
      <c r="I7" s="522" t="s">
        <v>19</v>
      </c>
      <c r="J7" s="522" t="s">
        <v>377</v>
      </c>
      <c r="K7" s="522" t="s">
        <v>373</v>
      </c>
      <c r="L7" s="522" t="s">
        <v>374</v>
      </c>
      <c r="M7" s="522" t="s">
        <v>375</v>
      </c>
      <c r="N7" s="522" t="s">
        <v>339</v>
      </c>
      <c r="O7" s="522" t="s">
        <v>340</v>
      </c>
      <c r="P7" s="522" t="s">
        <v>341</v>
      </c>
      <c r="Q7" s="522" t="s">
        <v>342</v>
      </c>
      <c r="R7" s="522" t="s">
        <v>343</v>
      </c>
      <c r="S7" s="522" t="s">
        <v>344</v>
      </c>
      <c r="T7" s="522" t="s">
        <v>345</v>
      </c>
      <c r="U7" s="705" t="s">
        <v>446</v>
      </c>
      <c r="V7" s="705" t="s">
        <v>447</v>
      </c>
      <c r="W7" s="705" t="s">
        <v>448</v>
      </c>
    </row>
    <row r="8" spans="2:23" ht="14.25">
      <c r="B8" s="469"/>
      <c r="C8" s="659" t="s">
        <v>665</v>
      </c>
      <c r="D8" s="660"/>
      <c r="E8" s="660"/>
      <c r="F8" s="660"/>
      <c r="G8" s="660"/>
      <c r="H8" s="660"/>
      <c r="I8" s="660"/>
      <c r="J8" s="660"/>
      <c r="K8" s="523"/>
      <c r="L8" s="523"/>
      <c r="M8" s="523"/>
      <c r="N8" s="523"/>
      <c r="O8" s="523"/>
      <c r="P8" s="523"/>
      <c r="Q8" s="523"/>
      <c r="R8" s="523"/>
      <c r="S8" s="523"/>
      <c r="T8" s="523"/>
      <c r="U8" s="706"/>
      <c r="V8" s="706"/>
      <c r="W8" s="706"/>
    </row>
    <row r="9" spans="2:23" ht="14.25">
      <c r="B9" s="114"/>
      <c r="C9" s="660">
        <v>1</v>
      </c>
      <c r="D9" s="660" t="s">
        <v>346</v>
      </c>
      <c r="E9" s="660"/>
      <c r="F9" s="660"/>
      <c r="G9" s="660"/>
      <c r="H9" s="660"/>
      <c r="I9" s="660"/>
      <c r="J9" s="660"/>
      <c r="K9" s="523"/>
      <c r="L9" s="523"/>
      <c r="M9" s="523"/>
      <c r="N9" s="523"/>
      <c r="O9" s="523"/>
      <c r="P9" s="523"/>
      <c r="Q9" s="523"/>
      <c r="R9" s="523"/>
      <c r="S9" s="523"/>
      <c r="T9" s="523"/>
      <c r="U9" s="706"/>
      <c r="V9" s="706"/>
      <c r="W9" s="706"/>
    </row>
    <row r="10" spans="2:23" ht="14.25">
      <c r="B10" s="114"/>
      <c r="C10" s="660">
        <v>2</v>
      </c>
      <c r="D10" s="660" t="s">
        <v>347</v>
      </c>
      <c r="E10" s="660"/>
      <c r="F10" s="660"/>
      <c r="G10" s="660"/>
      <c r="H10" s="660"/>
      <c r="I10" s="660"/>
      <c r="J10" s="660"/>
      <c r="K10" s="523"/>
      <c r="L10" s="523"/>
      <c r="M10" s="523"/>
      <c r="N10" s="523"/>
      <c r="O10" s="523"/>
      <c r="P10" s="523"/>
      <c r="Q10" s="523"/>
      <c r="R10" s="523"/>
      <c r="S10" s="523"/>
      <c r="T10" s="523"/>
      <c r="U10" s="706"/>
      <c r="V10" s="706"/>
      <c r="W10" s="706"/>
    </row>
    <row r="11" spans="2:23" ht="14.25">
      <c r="B11" s="114"/>
      <c r="C11" s="660">
        <v>3</v>
      </c>
      <c r="D11" s="660" t="s">
        <v>348</v>
      </c>
      <c r="E11" s="660"/>
      <c r="F11" s="660"/>
      <c r="G11" s="660"/>
      <c r="H11" s="660"/>
      <c r="I11" s="660"/>
      <c r="J11" s="660"/>
      <c r="K11" s="523"/>
      <c r="L11" s="523"/>
      <c r="M11" s="523"/>
      <c r="N11" s="523"/>
      <c r="O11" s="523"/>
      <c r="P11" s="523"/>
      <c r="Q11" s="523"/>
      <c r="R11" s="523"/>
      <c r="S11" s="523"/>
      <c r="T11" s="523"/>
      <c r="U11" s="706"/>
      <c r="V11" s="706"/>
      <c r="W11" s="706"/>
    </row>
    <row r="12" spans="2:23" ht="14.25">
      <c r="B12" s="114"/>
      <c r="C12" s="660">
        <v>4</v>
      </c>
      <c r="D12" s="661" t="s">
        <v>231</v>
      </c>
      <c r="E12" s="661"/>
      <c r="F12" s="661"/>
      <c r="G12" s="661"/>
      <c r="H12" s="661"/>
      <c r="I12" s="661"/>
      <c r="J12" s="661"/>
      <c r="K12" s="523"/>
      <c r="L12" s="523"/>
      <c r="M12" s="523"/>
      <c r="N12" s="523"/>
      <c r="O12" s="523"/>
      <c r="P12" s="523"/>
      <c r="Q12" s="523"/>
      <c r="R12" s="523"/>
      <c r="S12" s="523"/>
      <c r="T12" s="523"/>
      <c r="U12" s="706"/>
      <c r="V12" s="706"/>
      <c r="W12" s="706"/>
    </row>
    <row r="13" spans="2:23" ht="14.25">
      <c r="B13" s="509"/>
      <c r="C13" s="660">
        <v>5</v>
      </c>
      <c r="D13" s="660"/>
      <c r="E13" s="660"/>
      <c r="F13" s="660"/>
      <c r="G13" s="660"/>
      <c r="H13" s="660"/>
      <c r="I13" s="660"/>
      <c r="J13" s="660"/>
      <c r="K13" s="523"/>
      <c r="L13" s="523"/>
      <c r="M13" s="523"/>
      <c r="N13" s="523"/>
      <c r="O13" s="523"/>
      <c r="P13" s="523"/>
      <c r="Q13" s="523"/>
      <c r="R13" s="523"/>
      <c r="S13" s="523"/>
      <c r="T13" s="523"/>
      <c r="U13" s="706"/>
      <c r="V13" s="706"/>
      <c r="W13" s="706"/>
    </row>
    <row r="14" spans="2:18" ht="14.25">
      <c r="B14" s="116"/>
      <c r="C14" s="468"/>
      <c r="D14" s="468"/>
      <c r="E14" s="468"/>
      <c r="F14" s="468"/>
      <c r="G14" s="468"/>
      <c r="H14" s="468"/>
      <c r="I14" s="468"/>
      <c r="J14" s="468"/>
      <c r="K14" s="40"/>
      <c r="L14" s="40"/>
      <c r="M14" s="40"/>
      <c r="N14" s="40"/>
      <c r="O14" s="40"/>
      <c r="P14" s="40"/>
      <c r="Q14" s="40"/>
      <c r="R14" s="40"/>
    </row>
    <row r="15" spans="2:13" ht="14.25">
      <c r="B15" s="116"/>
      <c r="C15" s="372"/>
      <c r="D15" s="372"/>
      <c r="E15" s="372"/>
      <c r="F15" s="372"/>
      <c r="G15" s="372"/>
      <c r="H15" s="372"/>
      <c r="I15" s="372"/>
      <c r="J15" s="372"/>
      <c r="K15" s="93"/>
      <c r="L15" s="93"/>
      <c r="M15" s="93"/>
    </row>
    <row r="16" spans="2:19" ht="17.25">
      <c r="B16" s="116"/>
      <c r="C16" s="372"/>
      <c r="D16" s="1058" t="s">
        <v>376</v>
      </c>
      <c r="E16" s="1058"/>
      <c r="F16" s="1058"/>
      <c r="G16" s="1058"/>
      <c r="H16" s="1058"/>
      <c r="I16" s="1058"/>
      <c r="J16" s="1058"/>
      <c r="K16" s="1058"/>
      <c r="L16" s="1058"/>
      <c r="M16" s="1058"/>
      <c r="N16" s="1058"/>
      <c r="O16" s="1058"/>
      <c r="P16" s="1058"/>
      <c r="Q16" s="1058"/>
      <c r="R16" s="1058"/>
      <c r="S16" s="1058"/>
    </row>
    <row r="17" spans="2:13" ht="14.25">
      <c r="B17" s="116"/>
      <c r="C17" s="372"/>
      <c r="D17" s="662" t="s">
        <v>350</v>
      </c>
      <c r="K17" s="93"/>
      <c r="L17" s="93"/>
      <c r="M17" s="93"/>
    </row>
    <row r="18" spans="2:13" ht="14.25">
      <c r="B18" s="92"/>
      <c r="C18" s="92"/>
      <c r="D18" s="467" t="s">
        <v>353</v>
      </c>
      <c r="F18" s="595"/>
      <c r="G18" s="595"/>
      <c r="H18" s="595"/>
      <c r="I18" s="595"/>
      <c r="J18" s="595"/>
      <c r="K18" s="92"/>
      <c r="L18" s="92"/>
      <c r="M18" s="92"/>
    </row>
    <row r="19" spans="2:13" ht="14.25">
      <c r="B19" s="92"/>
      <c r="C19" s="92"/>
      <c r="D19" s="467" t="s">
        <v>354</v>
      </c>
      <c r="F19" s="595"/>
      <c r="G19" s="595"/>
      <c r="H19" s="595"/>
      <c r="I19" s="595"/>
      <c r="J19" s="595"/>
      <c r="K19" s="92"/>
      <c r="L19" s="92"/>
      <c r="M19" s="92"/>
    </row>
    <row r="20" spans="2:13" ht="14.25">
      <c r="B20" s="92"/>
      <c r="C20" s="92"/>
      <c r="D20" s="467" t="s">
        <v>355</v>
      </c>
      <c r="F20" s="595"/>
      <c r="G20" s="595"/>
      <c r="H20" s="595"/>
      <c r="I20" s="595"/>
      <c r="J20" s="595"/>
      <c r="K20" s="92"/>
      <c r="L20" s="92"/>
      <c r="M20" s="92"/>
    </row>
    <row r="21" spans="2:13" ht="14.25">
      <c r="B21" s="92"/>
      <c r="C21" s="92"/>
      <c r="D21" s="467" t="s">
        <v>356</v>
      </c>
      <c r="F21" s="595"/>
      <c r="G21" s="595"/>
      <c r="H21" s="595"/>
      <c r="I21" s="595"/>
      <c r="J21" s="595"/>
      <c r="K21" s="92"/>
      <c r="L21" s="92"/>
      <c r="M21" s="92"/>
    </row>
    <row r="22" ht="14.25">
      <c r="D22" s="467" t="s">
        <v>357</v>
      </c>
    </row>
    <row r="23" ht="14.25">
      <c r="D23" s="467" t="s">
        <v>358</v>
      </c>
    </row>
    <row r="24" ht="14.25">
      <c r="D24" s="467" t="s">
        <v>359</v>
      </c>
    </row>
    <row r="25" ht="14.25">
      <c r="D25" s="467" t="s">
        <v>360</v>
      </c>
    </row>
    <row r="26" ht="14.25">
      <c r="D26" t="s">
        <v>361</v>
      </c>
    </row>
    <row r="27" ht="14.25">
      <c r="D27" s="467" t="s">
        <v>362</v>
      </c>
    </row>
    <row r="28" ht="14.25">
      <c r="D28" t="s">
        <v>449</v>
      </c>
    </row>
    <row r="29" ht="14.25">
      <c r="D29" s="511" t="s">
        <v>450</v>
      </c>
    </row>
    <row r="30" ht="14.25">
      <c r="D30" s="508" t="s">
        <v>231</v>
      </c>
    </row>
  </sheetData>
  <sheetProtection/>
  <mergeCells count="3">
    <mergeCell ref="C7:D7"/>
    <mergeCell ref="D16:S16"/>
    <mergeCell ref="B2:Q2"/>
  </mergeCells>
  <printOptions gridLines="1"/>
  <pageMargins left="0.17" right="0.17" top="0.28" bottom="0.27" header="0.23" footer="0.16"/>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C1:T74"/>
  <sheetViews>
    <sheetView zoomScalePageLayoutView="0" workbookViewId="0" topLeftCell="A1">
      <selection activeCell="T5" sqref="T5"/>
    </sheetView>
  </sheetViews>
  <sheetFormatPr defaultColWidth="9.140625" defaultRowHeight="15"/>
  <cols>
    <col min="1" max="1" width="2.57421875" style="65" customWidth="1"/>
    <col min="2" max="2" width="1.57421875" style="65" customWidth="1"/>
    <col min="3" max="3" width="6.28125" style="65" customWidth="1"/>
    <col min="4" max="4" width="16.140625" style="65" bestFit="1" customWidth="1"/>
    <col min="5" max="5" width="11.28125" style="65" bestFit="1" customWidth="1"/>
    <col min="6" max="6" width="8.28125" style="529" bestFit="1" customWidth="1"/>
    <col min="7" max="7" width="10.140625" style="65" bestFit="1" customWidth="1"/>
    <col min="8" max="8" width="7.8515625" style="65" bestFit="1" customWidth="1"/>
    <col min="9" max="9" width="12.421875" style="65" bestFit="1" customWidth="1"/>
    <col min="10" max="10" width="9.00390625" style="529" bestFit="1" customWidth="1"/>
    <col min="11" max="11" width="7.8515625" style="529" bestFit="1" customWidth="1"/>
    <col min="12" max="12" width="12.421875" style="529" bestFit="1" customWidth="1"/>
    <col min="13" max="13" width="23.140625" style="656" bestFit="1" customWidth="1"/>
    <col min="14" max="14" width="8.28125" style="529" bestFit="1" customWidth="1"/>
    <col min="15" max="15" width="9.00390625" style="65" bestFit="1" customWidth="1"/>
    <col min="16" max="16" width="7.8515625" style="65" bestFit="1" customWidth="1"/>
    <col min="17" max="17" width="12.421875" style="65" bestFit="1" customWidth="1"/>
    <col min="18" max="18" width="9.00390625" style="529" bestFit="1" customWidth="1"/>
    <col min="19" max="19" width="7.8515625" style="529" bestFit="1" customWidth="1"/>
    <col min="20" max="20" width="12.421875" style="529" bestFit="1" customWidth="1"/>
    <col min="21" max="21" width="4.00390625" style="65" customWidth="1"/>
    <col min="22" max="22" width="11.28125" style="65" customWidth="1"/>
    <col min="23" max="23" width="49.00390625" style="65" customWidth="1"/>
    <col min="24" max="26" width="11.28125" style="65" customWidth="1"/>
    <col min="27" max="16384" width="9.140625" style="65" customWidth="1"/>
  </cols>
  <sheetData>
    <row r="1" spans="3:20" ht="21">
      <c r="C1" s="817" t="s">
        <v>512</v>
      </c>
      <c r="D1" s="817"/>
      <c r="E1" s="817"/>
      <c r="F1" s="817"/>
      <c r="G1" s="817"/>
      <c r="H1" s="817"/>
      <c r="I1" s="817"/>
      <c r="J1" s="817"/>
      <c r="K1" s="817"/>
      <c r="L1" s="817"/>
      <c r="M1" s="817"/>
      <c r="N1" s="817"/>
      <c r="O1" s="817"/>
      <c r="P1" s="817"/>
      <c r="Q1" s="817"/>
      <c r="R1" s="817"/>
      <c r="S1" s="817"/>
      <c r="T1" s="817"/>
    </row>
    <row r="2" ht="12.75">
      <c r="C2" s="287"/>
    </row>
    <row r="4" spans="3:20" ht="15">
      <c r="C4" s="192" t="s">
        <v>662</v>
      </c>
      <c r="G4" s="808" t="str">
        <f>+'GEN INFO'!E17</f>
        <v>ABC PRIVATE UNIVERSITY</v>
      </c>
      <c r="H4" s="808"/>
      <c r="I4" s="808"/>
      <c r="J4" s="808"/>
      <c r="T4" s="543"/>
    </row>
    <row r="5" spans="3:20" ht="12.75">
      <c r="C5" s="192"/>
      <c r="Q5" s="67"/>
      <c r="R5" s="544"/>
      <c r="S5" s="544"/>
      <c r="T5" s="543"/>
    </row>
    <row r="6" spans="3:20" ht="15">
      <c r="C6" s="192" t="s">
        <v>672</v>
      </c>
      <c r="G6" s="288" t="str">
        <f>+'GEN INFO'!J17</f>
        <v>ABCPU</v>
      </c>
      <c r="Q6" s="809" t="s">
        <v>314</v>
      </c>
      <c r="R6" s="809"/>
      <c r="S6" s="544"/>
      <c r="T6" s="544"/>
    </row>
    <row r="7" ht="13.5" thickBot="1">
      <c r="T7" s="543"/>
    </row>
    <row r="8" spans="3:20" ht="15.75" customHeight="1" thickTop="1">
      <c r="C8" s="822" t="s">
        <v>34</v>
      </c>
      <c r="D8" s="825" t="s">
        <v>113</v>
      </c>
      <c r="E8" s="825" t="s">
        <v>98</v>
      </c>
      <c r="F8" s="818" t="s">
        <v>233</v>
      </c>
      <c r="G8" s="819"/>
      <c r="H8" s="819"/>
      <c r="I8" s="819"/>
      <c r="J8" s="819"/>
      <c r="K8" s="819"/>
      <c r="L8" s="820"/>
      <c r="M8" s="829" t="s">
        <v>60</v>
      </c>
      <c r="N8" s="821" t="s">
        <v>234</v>
      </c>
      <c r="O8" s="819"/>
      <c r="P8" s="819"/>
      <c r="Q8" s="819"/>
      <c r="R8" s="819"/>
      <c r="S8" s="819"/>
      <c r="T8" s="820"/>
    </row>
    <row r="9" spans="3:20" ht="15.75" customHeight="1">
      <c r="C9" s="823"/>
      <c r="D9" s="826"/>
      <c r="E9" s="826"/>
      <c r="F9" s="729" t="s">
        <v>613</v>
      </c>
      <c r="G9" s="832" t="s">
        <v>614</v>
      </c>
      <c r="H9" s="812"/>
      <c r="I9" s="833"/>
      <c r="J9" s="812" t="s">
        <v>417</v>
      </c>
      <c r="K9" s="812"/>
      <c r="L9" s="813"/>
      <c r="M9" s="830"/>
      <c r="N9" s="729" t="s">
        <v>416</v>
      </c>
      <c r="O9" s="814" t="str">
        <f>+G9</f>
        <v>2022-2023</v>
      </c>
      <c r="P9" s="826"/>
      <c r="Q9" s="828"/>
      <c r="R9" s="814" t="str">
        <f>+J9</f>
        <v>2021-2022</v>
      </c>
      <c r="S9" s="815"/>
      <c r="T9" s="816"/>
    </row>
    <row r="10" spans="3:20" ht="15" customHeight="1" thickBot="1">
      <c r="C10" s="824"/>
      <c r="D10" s="827"/>
      <c r="E10" s="827"/>
      <c r="F10" s="730" t="s">
        <v>81</v>
      </c>
      <c r="G10" s="291" t="s">
        <v>81</v>
      </c>
      <c r="H10" s="292" t="s">
        <v>145</v>
      </c>
      <c r="I10" s="293" t="s">
        <v>91</v>
      </c>
      <c r="J10" s="530" t="str">
        <f>+G10</f>
        <v>INTAKE</v>
      </c>
      <c r="K10" s="294" t="str">
        <f>+H10</f>
        <v>FEE</v>
      </c>
      <c r="L10" s="531" t="str">
        <f>+I10</f>
        <v>TOTAL FEE</v>
      </c>
      <c r="M10" s="831"/>
      <c r="N10" s="735" t="s">
        <v>81</v>
      </c>
      <c r="O10" s="480" t="str">
        <f>+G10</f>
        <v>INTAKE</v>
      </c>
      <c r="P10" s="294" t="str">
        <f>+H10</f>
        <v>FEE</v>
      </c>
      <c r="Q10" s="162" t="str">
        <f>+I10</f>
        <v>TOTAL FEE</v>
      </c>
      <c r="R10" s="536" t="str">
        <f>+O10</f>
        <v>INTAKE</v>
      </c>
      <c r="S10" s="294" t="str">
        <f>+P10</f>
        <v>FEE</v>
      </c>
      <c r="T10" s="531" t="str">
        <f>+Q10</f>
        <v>TOTAL FEE</v>
      </c>
    </row>
    <row r="11" spans="3:20" ht="15" customHeight="1" thickTop="1">
      <c r="C11" s="295"/>
      <c r="D11" s="289"/>
      <c r="E11" s="289"/>
      <c r="F11" s="731"/>
      <c r="G11" s="296"/>
      <c r="H11" s="297"/>
      <c r="I11" s="154"/>
      <c r="J11" s="532"/>
      <c r="K11" s="533"/>
      <c r="L11" s="534"/>
      <c r="M11" s="290"/>
      <c r="N11" s="736"/>
      <c r="O11" s="481"/>
      <c r="P11" s="298"/>
      <c r="Q11" s="154"/>
      <c r="R11" s="532"/>
      <c r="S11" s="533"/>
      <c r="T11" s="534"/>
    </row>
    <row r="12" spans="3:20" ht="12.75">
      <c r="C12" s="299">
        <v>1</v>
      </c>
      <c r="D12" s="159" t="str">
        <f>+'GEN INFO'!E32</f>
        <v> B.TECH</v>
      </c>
      <c r="E12" s="159" t="s">
        <v>99</v>
      </c>
      <c r="F12" s="478">
        <v>78</v>
      </c>
      <c r="G12" s="478">
        <v>78</v>
      </c>
      <c r="H12" s="300">
        <v>35000</v>
      </c>
      <c r="I12" s="155">
        <f>+G12*H12</f>
        <v>2730000</v>
      </c>
      <c r="J12" s="478">
        <v>78</v>
      </c>
      <c r="K12" s="307">
        <v>35000</v>
      </c>
      <c r="L12" s="535">
        <f>+J12*K12</f>
        <v>2730000</v>
      </c>
      <c r="M12" s="300" t="s">
        <v>616</v>
      </c>
      <c r="N12" s="478">
        <v>70</v>
      </c>
      <c r="O12" s="477">
        <v>70</v>
      </c>
      <c r="P12" s="301">
        <f>+H12</f>
        <v>35000</v>
      </c>
      <c r="Q12" s="155">
        <f>+O12*P12</f>
        <v>2450000</v>
      </c>
      <c r="R12" s="477">
        <v>70</v>
      </c>
      <c r="S12" s="307">
        <f>+K12</f>
        <v>35000</v>
      </c>
      <c r="T12" s="535">
        <f>+R12*S12</f>
        <v>2450000</v>
      </c>
    </row>
    <row r="13" spans="3:20" ht="12.75">
      <c r="C13" s="299"/>
      <c r="D13" s="159"/>
      <c r="E13" s="159"/>
      <c r="F13" s="478">
        <v>42</v>
      </c>
      <c r="G13" s="478">
        <v>42</v>
      </c>
      <c r="H13" s="300">
        <v>35000</v>
      </c>
      <c r="I13" s="155">
        <f>+G13*H13</f>
        <v>1470000</v>
      </c>
      <c r="J13" s="478">
        <v>42</v>
      </c>
      <c r="K13" s="307">
        <v>35000</v>
      </c>
      <c r="L13" s="535">
        <f>+J13*K13</f>
        <v>1470000</v>
      </c>
      <c r="M13" s="300" t="s">
        <v>615</v>
      </c>
      <c r="N13" s="478">
        <v>10</v>
      </c>
      <c r="O13" s="477">
        <v>10</v>
      </c>
      <c r="P13" s="301">
        <f>+H13</f>
        <v>35000</v>
      </c>
      <c r="Q13" s="155">
        <f>+O13*P13</f>
        <v>350000</v>
      </c>
      <c r="R13" s="477">
        <v>10</v>
      </c>
      <c r="S13" s="307">
        <f>+K13</f>
        <v>35000</v>
      </c>
      <c r="T13" s="535">
        <f>+R13*S13</f>
        <v>350000</v>
      </c>
    </row>
    <row r="14" spans="3:20" ht="12.75">
      <c r="C14" s="299"/>
      <c r="D14" s="159"/>
      <c r="E14" s="159"/>
      <c r="F14" s="478"/>
      <c r="G14" s="477"/>
      <c r="H14" s="300"/>
      <c r="I14" s="155"/>
      <c r="J14" s="478"/>
      <c r="K14" s="307"/>
      <c r="L14" s="535"/>
      <c r="M14" s="300"/>
      <c r="N14" s="478"/>
      <c r="O14" s="477"/>
      <c r="P14" s="301"/>
      <c r="Q14" s="155"/>
      <c r="R14" s="477"/>
      <c r="S14" s="307"/>
      <c r="T14" s="535"/>
    </row>
    <row r="15" spans="3:20" ht="13.5" thickBot="1">
      <c r="C15" s="302"/>
      <c r="D15" s="159"/>
      <c r="E15" s="358" t="s">
        <v>134</v>
      </c>
      <c r="F15" s="732">
        <f>SUM(F12:F14)</f>
        <v>120</v>
      </c>
      <c r="G15" s="380">
        <f>SUM(G12:G14)</f>
        <v>120</v>
      </c>
      <c r="H15" s="381"/>
      <c r="I15" s="162">
        <f>SUM(I12:I14)</f>
        <v>4200000</v>
      </c>
      <c r="J15" s="536">
        <f>SUM(J12:J14)</f>
        <v>120</v>
      </c>
      <c r="K15" s="294"/>
      <c r="L15" s="531">
        <f>SUM(L12:L14)</f>
        <v>4200000</v>
      </c>
      <c r="M15" s="318"/>
      <c r="N15" s="737">
        <f>SUM(N12:N14)</f>
        <v>80</v>
      </c>
      <c r="O15" s="483">
        <f>SUM(O12:O14)</f>
        <v>80</v>
      </c>
      <c r="P15" s="303"/>
      <c r="Q15" s="382">
        <f>SUM(Q12:Q14)</f>
        <v>2800000</v>
      </c>
      <c r="R15" s="317">
        <f>SUM(R12:R14)</f>
        <v>80</v>
      </c>
      <c r="S15" s="320"/>
      <c r="T15" s="545">
        <f>SUM(T12:T14)</f>
        <v>2800000</v>
      </c>
    </row>
    <row r="16" spans="3:20" ht="13.5" thickTop="1">
      <c r="C16" s="299"/>
      <c r="D16" s="159"/>
      <c r="E16" s="159"/>
      <c r="F16" s="478"/>
      <c r="G16" s="160"/>
      <c r="H16" s="304"/>
      <c r="I16" s="155"/>
      <c r="J16" s="537"/>
      <c r="K16" s="307"/>
      <c r="L16" s="535"/>
      <c r="M16" s="300"/>
      <c r="N16" s="738"/>
      <c r="O16" s="484"/>
      <c r="P16" s="305"/>
      <c r="Q16" s="156"/>
      <c r="R16" s="308"/>
      <c r="S16" s="321"/>
      <c r="T16" s="546"/>
    </row>
    <row r="17" spans="3:20" ht="12.75">
      <c r="C17" s="306"/>
      <c r="D17" s="307"/>
      <c r="E17" s="307" t="s">
        <v>100</v>
      </c>
      <c r="F17" s="478">
        <v>78</v>
      </c>
      <c r="G17" s="478">
        <v>78</v>
      </c>
      <c r="H17" s="309">
        <v>35000</v>
      </c>
      <c r="I17" s="155">
        <f>+G17*H17</f>
        <v>2730000</v>
      </c>
      <c r="J17" s="478">
        <v>78</v>
      </c>
      <c r="K17" s="307">
        <v>35000</v>
      </c>
      <c r="L17" s="535">
        <f>+J17*K17</f>
        <v>2730000</v>
      </c>
      <c r="M17" s="300" t="str">
        <f>M12</f>
        <v>A (65% University Seats)</v>
      </c>
      <c r="N17" s="478">
        <v>70</v>
      </c>
      <c r="O17" s="477">
        <v>70</v>
      </c>
      <c r="P17" s="301">
        <f>+H17</f>
        <v>35000</v>
      </c>
      <c r="Q17" s="155">
        <f>+O17*P17</f>
        <v>2450000</v>
      </c>
      <c r="R17" s="477">
        <v>70</v>
      </c>
      <c r="S17" s="307">
        <f>+K17</f>
        <v>35000</v>
      </c>
      <c r="T17" s="535">
        <f>+R17*S17</f>
        <v>2450000</v>
      </c>
    </row>
    <row r="18" spans="3:20" ht="12.75">
      <c r="C18" s="306"/>
      <c r="D18" s="307"/>
      <c r="E18" s="307"/>
      <c r="F18" s="478">
        <v>42</v>
      </c>
      <c r="G18" s="478">
        <v>42</v>
      </c>
      <c r="H18" s="309">
        <v>35000</v>
      </c>
      <c r="I18" s="155">
        <f>+G18*H18</f>
        <v>1470000</v>
      </c>
      <c r="J18" s="478">
        <v>42</v>
      </c>
      <c r="K18" s="307">
        <v>35000</v>
      </c>
      <c r="L18" s="535">
        <f>+J18*K18</f>
        <v>1470000</v>
      </c>
      <c r="M18" s="300" t="s">
        <v>615</v>
      </c>
      <c r="N18" s="478">
        <v>10</v>
      </c>
      <c r="O18" s="477">
        <v>10</v>
      </c>
      <c r="P18" s="301">
        <f>+H18</f>
        <v>35000</v>
      </c>
      <c r="Q18" s="155">
        <f>+O18*P18</f>
        <v>350000</v>
      </c>
      <c r="R18" s="477">
        <v>10</v>
      </c>
      <c r="S18" s="307">
        <f>+K18</f>
        <v>35000</v>
      </c>
      <c r="T18" s="535">
        <f>+R18*S18</f>
        <v>350000</v>
      </c>
    </row>
    <row r="19" spans="3:20" ht="12.75">
      <c r="C19" s="306"/>
      <c r="D19" s="307"/>
      <c r="E19" s="307"/>
      <c r="F19" s="478"/>
      <c r="G19" s="477"/>
      <c r="H19" s="309"/>
      <c r="I19" s="155"/>
      <c r="J19" s="478"/>
      <c r="K19" s="307"/>
      <c r="L19" s="535"/>
      <c r="M19" s="300"/>
      <c r="N19" s="478"/>
      <c r="O19" s="477"/>
      <c r="P19" s="301"/>
      <c r="Q19" s="155"/>
      <c r="R19" s="477"/>
      <c r="S19" s="307"/>
      <c r="T19" s="535"/>
    </row>
    <row r="20" spans="3:20" ht="13.5" thickBot="1">
      <c r="C20" s="306"/>
      <c r="D20" s="307"/>
      <c r="E20" s="358" t="s">
        <v>134</v>
      </c>
      <c r="F20" s="732">
        <f>SUM(F17:F19)</f>
        <v>120</v>
      </c>
      <c r="G20" s="380">
        <f>SUM(G17:G19)</f>
        <v>120</v>
      </c>
      <c r="H20" s="381"/>
      <c r="I20" s="162">
        <f>SUM(I17:I19)</f>
        <v>4200000</v>
      </c>
      <c r="J20" s="536">
        <f>SUM(J17:J19)</f>
        <v>120</v>
      </c>
      <c r="K20" s="294"/>
      <c r="L20" s="531">
        <f>SUM(L17:L19)</f>
        <v>4200000</v>
      </c>
      <c r="M20" s="318"/>
      <c r="N20" s="737">
        <f>SUM(N17:N19)</f>
        <v>80</v>
      </c>
      <c r="O20" s="486">
        <f>SUM(O17:O19)</f>
        <v>80</v>
      </c>
      <c r="P20" s="358"/>
      <c r="Q20" s="162">
        <f>SUM(Q17:Q19)</f>
        <v>2800000</v>
      </c>
      <c r="R20" s="536">
        <f>SUM(R17:R19)</f>
        <v>80</v>
      </c>
      <c r="S20" s="294"/>
      <c r="T20" s="531">
        <f>SUM(T17:T19)</f>
        <v>2800000</v>
      </c>
    </row>
    <row r="21" spans="3:20" ht="13.5" thickTop="1">
      <c r="C21" s="306"/>
      <c r="D21" s="307"/>
      <c r="E21" s="307"/>
      <c r="F21" s="478"/>
      <c r="G21" s="160"/>
      <c r="H21" s="304"/>
      <c r="I21" s="155"/>
      <c r="J21" s="537"/>
      <c r="K21" s="307"/>
      <c r="L21" s="535"/>
      <c r="M21" s="300"/>
      <c r="N21" s="738"/>
      <c r="O21" s="485"/>
      <c r="P21" s="159">
        <v>0</v>
      </c>
      <c r="Q21" s="155"/>
      <c r="R21" s="537"/>
      <c r="S21" s="307"/>
      <c r="T21" s="535"/>
    </row>
    <row r="22" spans="3:20" ht="12.75">
      <c r="C22" s="306"/>
      <c r="D22" s="310"/>
      <c r="E22" s="307" t="s">
        <v>101</v>
      </c>
      <c r="F22" s="478">
        <v>78</v>
      </c>
      <c r="G22" s="478">
        <v>78</v>
      </c>
      <c r="H22" s="309">
        <v>35000</v>
      </c>
      <c r="I22" s="155">
        <f>+G22*H22</f>
        <v>2730000</v>
      </c>
      <c r="J22" s="478">
        <v>78</v>
      </c>
      <c r="K22" s="307">
        <v>35000</v>
      </c>
      <c r="L22" s="535">
        <f>+J22*K22</f>
        <v>2730000</v>
      </c>
      <c r="M22" s="300" t="str">
        <f>M17</f>
        <v>A (65% University Seats)</v>
      </c>
      <c r="N22" s="478">
        <v>70</v>
      </c>
      <c r="O22" s="477">
        <v>70</v>
      </c>
      <c r="P22" s="301">
        <f>+H22</f>
        <v>35000</v>
      </c>
      <c r="Q22" s="155">
        <f>+O22*P22</f>
        <v>2450000</v>
      </c>
      <c r="R22" s="477">
        <v>70</v>
      </c>
      <c r="S22" s="307">
        <f>+K22</f>
        <v>35000</v>
      </c>
      <c r="T22" s="535">
        <f>+R22*S22</f>
        <v>2450000</v>
      </c>
    </row>
    <row r="23" spans="3:20" ht="12.75">
      <c r="C23" s="306"/>
      <c r="D23" s="310"/>
      <c r="E23" s="307"/>
      <c r="F23" s="478">
        <v>42</v>
      </c>
      <c r="G23" s="478">
        <v>42</v>
      </c>
      <c r="H23" s="309">
        <v>35000</v>
      </c>
      <c r="I23" s="155">
        <f>+G23*H23</f>
        <v>1470000</v>
      </c>
      <c r="J23" s="478">
        <v>42</v>
      </c>
      <c r="K23" s="309">
        <v>35000</v>
      </c>
      <c r="L23" s="535">
        <f>+J23*K23</f>
        <v>1470000</v>
      </c>
      <c r="M23" s="300" t="s">
        <v>615</v>
      </c>
      <c r="N23" s="478">
        <v>10</v>
      </c>
      <c r="O23" s="477">
        <v>10</v>
      </c>
      <c r="P23" s="301">
        <f>+H23</f>
        <v>35000</v>
      </c>
      <c r="Q23" s="155">
        <f>+O23*P23</f>
        <v>350000</v>
      </c>
      <c r="R23" s="477">
        <v>10</v>
      </c>
      <c r="S23" s="307">
        <f>+K23</f>
        <v>35000</v>
      </c>
      <c r="T23" s="535">
        <f>+R23*S23</f>
        <v>350000</v>
      </c>
    </row>
    <row r="24" spans="3:20" ht="29.25" customHeight="1">
      <c r="C24" s="306"/>
      <c r="D24" s="310"/>
      <c r="E24" s="307"/>
      <c r="F24" s="478"/>
      <c r="G24" s="477"/>
      <c r="H24" s="309"/>
      <c r="I24" s="155"/>
      <c r="J24" s="478"/>
      <c r="K24" s="309"/>
      <c r="L24" s="535"/>
      <c r="M24" s="300"/>
      <c r="N24" s="478"/>
      <c r="O24" s="477"/>
      <c r="P24" s="301"/>
      <c r="Q24" s="155"/>
      <c r="R24" s="477"/>
      <c r="S24" s="307"/>
      <c r="T24" s="535"/>
    </row>
    <row r="25" spans="3:20" ht="13.5" thickBot="1">
      <c r="C25" s="306"/>
      <c r="D25" s="310"/>
      <c r="E25" s="358" t="s">
        <v>134</v>
      </c>
      <c r="F25" s="732">
        <f>SUM(F22:F24)</f>
        <v>120</v>
      </c>
      <c r="G25" s="380">
        <f>SUM(G22:G24)</f>
        <v>120</v>
      </c>
      <c r="H25" s="381"/>
      <c r="I25" s="162">
        <f>SUM(I22:I24)</f>
        <v>4200000</v>
      </c>
      <c r="J25" s="536">
        <f>SUM(J22:J24)</f>
        <v>120</v>
      </c>
      <c r="K25" s="294"/>
      <c r="L25" s="531">
        <f>SUM(L22:L24)</f>
        <v>4200000</v>
      </c>
      <c r="M25" s="318"/>
      <c r="N25" s="737">
        <f>SUM(N22:N24)</f>
        <v>80</v>
      </c>
      <c r="O25" s="486">
        <f>SUM(O22:O24)</f>
        <v>80</v>
      </c>
      <c r="P25" s="358"/>
      <c r="Q25" s="162">
        <f>SUM(Q22:Q24)</f>
        <v>2800000</v>
      </c>
      <c r="R25" s="536">
        <f>SUM(R22:R24)</f>
        <v>80</v>
      </c>
      <c r="S25" s="294"/>
      <c r="T25" s="531">
        <f>SUM(T22:T24)</f>
        <v>2800000</v>
      </c>
    </row>
    <row r="26" spans="3:20" ht="13.5" thickTop="1">
      <c r="C26" s="306"/>
      <c r="D26" s="310"/>
      <c r="E26" s="307"/>
      <c r="F26" s="478"/>
      <c r="G26" s="160"/>
      <c r="H26" s="304"/>
      <c r="I26" s="155"/>
      <c r="J26" s="537"/>
      <c r="K26" s="307"/>
      <c r="L26" s="535"/>
      <c r="M26" s="300"/>
      <c r="N26" s="738"/>
      <c r="O26" s="485"/>
      <c r="P26" s="159">
        <v>0</v>
      </c>
      <c r="Q26" s="155"/>
      <c r="R26" s="537"/>
      <c r="S26" s="307"/>
      <c r="T26" s="535"/>
    </row>
    <row r="27" spans="3:20" ht="12.75">
      <c r="C27" s="306"/>
      <c r="D27" s="310"/>
      <c r="E27" s="307" t="s">
        <v>102</v>
      </c>
      <c r="F27" s="478">
        <v>78</v>
      </c>
      <c r="G27" s="478">
        <v>78</v>
      </c>
      <c r="H27" s="309">
        <v>35000</v>
      </c>
      <c r="I27" s="155">
        <f>+G27*H27</f>
        <v>2730000</v>
      </c>
      <c r="J27" s="478">
        <v>78</v>
      </c>
      <c r="K27" s="307">
        <v>35000</v>
      </c>
      <c r="L27" s="535">
        <f>+J27*K27</f>
        <v>2730000</v>
      </c>
      <c r="M27" s="300" t="str">
        <f>M22</f>
        <v>A (65% University Seats)</v>
      </c>
      <c r="N27" s="478">
        <v>70</v>
      </c>
      <c r="O27" s="477">
        <v>70</v>
      </c>
      <c r="P27" s="301">
        <f>+H27</f>
        <v>35000</v>
      </c>
      <c r="Q27" s="155">
        <f>+O27*P27</f>
        <v>2450000</v>
      </c>
      <c r="R27" s="477">
        <v>70</v>
      </c>
      <c r="S27" s="307">
        <f>+K27</f>
        <v>35000</v>
      </c>
      <c r="T27" s="535">
        <f>+R27*S27</f>
        <v>2450000</v>
      </c>
    </row>
    <row r="28" spans="3:20" ht="12.75">
      <c r="C28" s="306"/>
      <c r="D28" s="310"/>
      <c r="E28" s="307"/>
      <c r="F28" s="478">
        <v>42</v>
      </c>
      <c r="G28" s="478">
        <v>42</v>
      </c>
      <c r="H28" s="309">
        <v>35000</v>
      </c>
      <c r="I28" s="155">
        <f>+G28*H28</f>
        <v>1470000</v>
      </c>
      <c r="J28" s="478">
        <v>42</v>
      </c>
      <c r="K28" s="309">
        <v>35000</v>
      </c>
      <c r="L28" s="535">
        <f>+J28*K28</f>
        <v>1470000</v>
      </c>
      <c r="M28" s="300" t="s">
        <v>615</v>
      </c>
      <c r="N28" s="478">
        <v>10</v>
      </c>
      <c r="O28" s="477">
        <v>10</v>
      </c>
      <c r="P28" s="301">
        <f>+H28</f>
        <v>35000</v>
      </c>
      <c r="Q28" s="155">
        <f>+O28*P28</f>
        <v>350000</v>
      </c>
      <c r="R28" s="477">
        <v>10</v>
      </c>
      <c r="S28" s="307">
        <f>+K28</f>
        <v>35000</v>
      </c>
      <c r="T28" s="535">
        <f>+R28*S28</f>
        <v>350000</v>
      </c>
    </row>
    <row r="29" spans="3:20" ht="12.75">
      <c r="C29" s="306"/>
      <c r="D29" s="310"/>
      <c r="E29" s="307"/>
      <c r="F29" s="478"/>
      <c r="G29" s="477"/>
      <c r="H29" s="309"/>
      <c r="I29" s="155"/>
      <c r="J29" s="478"/>
      <c r="K29" s="309"/>
      <c r="L29" s="535"/>
      <c r="M29" s="300"/>
      <c r="N29" s="478"/>
      <c r="O29" s="477"/>
      <c r="P29" s="301"/>
      <c r="Q29" s="155"/>
      <c r="R29" s="477"/>
      <c r="S29" s="307"/>
      <c r="T29" s="535"/>
    </row>
    <row r="30" spans="3:20" ht="13.5" thickBot="1">
      <c r="C30" s="306"/>
      <c r="D30" s="310"/>
      <c r="E30" s="358" t="s">
        <v>134</v>
      </c>
      <c r="F30" s="732">
        <f>SUM(F27:F29)</f>
        <v>120</v>
      </c>
      <c r="G30" s="380">
        <f>SUM(G27:G29)</f>
        <v>120</v>
      </c>
      <c r="H30" s="381"/>
      <c r="I30" s="162">
        <f>SUM(I27:I29)</f>
        <v>4200000</v>
      </c>
      <c r="J30" s="536">
        <f>SUM(J27:J29)</f>
        <v>120</v>
      </c>
      <c r="K30" s="294"/>
      <c r="L30" s="531">
        <f>SUM(L27:L29)</f>
        <v>4200000</v>
      </c>
      <c r="M30" s="318"/>
      <c r="N30" s="737">
        <f>SUM(N27:N29)</f>
        <v>80</v>
      </c>
      <c r="O30" s="486">
        <f>SUM(O27:O29)</f>
        <v>80</v>
      </c>
      <c r="P30" s="358"/>
      <c r="Q30" s="162">
        <f>SUM(Q27:Q29)</f>
        <v>2800000</v>
      </c>
      <c r="R30" s="536">
        <f>SUM(R27:R29)</f>
        <v>80</v>
      </c>
      <c r="S30" s="294"/>
      <c r="T30" s="531">
        <f>SUM(T27:T29)</f>
        <v>2800000</v>
      </c>
    </row>
    <row r="31" spans="3:20" ht="13.5" hidden="1" thickTop="1">
      <c r="C31" s="306"/>
      <c r="D31" s="310"/>
      <c r="E31" s="319"/>
      <c r="F31" s="478"/>
      <c r="G31" s="308"/>
      <c r="H31" s="309"/>
      <c r="I31" s="155"/>
      <c r="J31" s="537"/>
      <c r="K31" s="307"/>
      <c r="L31" s="535"/>
      <c r="M31" s="311"/>
      <c r="N31" s="738"/>
      <c r="O31" s="485"/>
      <c r="P31" s="159"/>
      <c r="Q31" s="155"/>
      <c r="R31" s="537"/>
      <c r="S31" s="307"/>
      <c r="T31" s="535"/>
    </row>
    <row r="32" spans="3:20" ht="12.75" hidden="1">
      <c r="C32" s="306"/>
      <c r="D32" s="310"/>
      <c r="E32" s="307"/>
      <c r="F32" s="478"/>
      <c r="G32" s="308"/>
      <c r="H32" s="309"/>
      <c r="I32" s="155"/>
      <c r="J32" s="537"/>
      <c r="K32" s="307"/>
      <c r="L32" s="535"/>
      <c r="M32" s="300"/>
      <c r="N32" s="738"/>
      <c r="O32" s="485"/>
      <c r="P32" s="301"/>
      <c r="Q32" s="155"/>
      <c r="R32" s="537"/>
      <c r="S32" s="307"/>
      <c r="T32" s="535"/>
    </row>
    <row r="33" spans="3:20" ht="12.75" hidden="1">
      <c r="C33" s="306"/>
      <c r="D33" s="310"/>
      <c r="E33" s="307"/>
      <c r="F33" s="478"/>
      <c r="G33" s="308"/>
      <c r="H33" s="309"/>
      <c r="I33" s="155"/>
      <c r="J33" s="537"/>
      <c r="K33" s="307"/>
      <c r="L33" s="535"/>
      <c r="M33" s="311"/>
      <c r="N33" s="738"/>
      <c r="O33" s="485"/>
      <c r="P33" s="301"/>
      <c r="Q33" s="155"/>
      <c r="R33" s="537"/>
      <c r="S33" s="307"/>
      <c r="T33" s="535"/>
    </row>
    <row r="34" spans="3:20" ht="13.5" hidden="1" thickBot="1">
      <c r="C34" s="306"/>
      <c r="D34" s="310"/>
      <c r="E34" s="294"/>
      <c r="F34" s="732"/>
      <c r="G34" s="317"/>
      <c r="H34" s="316"/>
      <c r="I34" s="162"/>
      <c r="J34" s="536"/>
      <c r="K34" s="294"/>
      <c r="L34" s="531"/>
      <c r="M34" s="383"/>
      <c r="N34" s="737"/>
      <c r="O34" s="486"/>
      <c r="P34" s="358"/>
      <c r="Q34" s="162"/>
      <c r="R34" s="536"/>
      <c r="S34" s="294"/>
      <c r="T34" s="531"/>
    </row>
    <row r="35" spans="3:20" ht="13.5" hidden="1" thickTop="1">
      <c r="C35" s="306"/>
      <c r="D35" s="310"/>
      <c r="E35" s="319"/>
      <c r="F35" s="733"/>
      <c r="G35" s="384"/>
      <c r="H35" s="385"/>
      <c r="I35" s="386"/>
      <c r="J35" s="538"/>
      <c r="K35" s="319"/>
      <c r="L35" s="539"/>
      <c r="M35" s="387"/>
      <c r="N35" s="739"/>
      <c r="O35" s="482"/>
      <c r="P35" s="301"/>
      <c r="Q35" s="386"/>
      <c r="R35" s="538"/>
      <c r="S35" s="319"/>
      <c r="T35" s="539"/>
    </row>
    <row r="36" spans="3:20" ht="12.75" hidden="1">
      <c r="C36" s="306"/>
      <c r="D36" s="310"/>
      <c r="E36" s="307"/>
      <c r="F36" s="478"/>
      <c r="G36" s="308"/>
      <c r="H36" s="309"/>
      <c r="I36" s="155"/>
      <c r="J36" s="537"/>
      <c r="K36" s="307"/>
      <c r="L36" s="535"/>
      <c r="M36" s="300"/>
      <c r="N36" s="738"/>
      <c r="O36" s="485"/>
      <c r="P36" s="301"/>
      <c r="Q36" s="155"/>
      <c r="R36" s="537"/>
      <c r="S36" s="307"/>
      <c r="T36" s="535"/>
    </row>
    <row r="37" spans="3:20" ht="12.75" hidden="1">
      <c r="C37" s="306"/>
      <c r="D37" s="310"/>
      <c r="E37" s="307"/>
      <c r="F37" s="478"/>
      <c r="G37" s="308"/>
      <c r="H37" s="309"/>
      <c r="I37" s="155"/>
      <c r="J37" s="537"/>
      <c r="K37" s="307"/>
      <c r="L37" s="535"/>
      <c r="M37" s="311"/>
      <c r="N37" s="738"/>
      <c r="O37" s="485"/>
      <c r="P37" s="301"/>
      <c r="Q37" s="155"/>
      <c r="R37" s="537"/>
      <c r="S37" s="307"/>
      <c r="T37" s="535"/>
    </row>
    <row r="38" spans="3:20" ht="13.5" hidden="1" thickBot="1">
      <c r="C38" s="306"/>
      <c r="D38" s="310"/>
      <c r="E38" s="294"/>
      <c r="F38" s="732"/>
      <c r="G38" s="317"/>
      <c r="H38" s="316"/>
      <c r="I38" s="162"/>
      <c r="J38" s="536"/>
      <c r="K38" s="294"/>
      <c r="L38" s="531"/>
      <c r="M38" s="383"/>
      <c r="N38" s="737"/>
      <c r="O38" s="486"/>
      <c r="P38" s="358"/>
      <c r="Q38" s="162"/>
      <c r="R38" s="536"/>
      <c r="S38" s="294"/>
      <c r="T38" s="531"/>
    </row>
    <row r="39" spans="3:20" ht="13.5" hidden="1" thickTop="1">
      <c r="C39" s="306"/>
      <c r="D39" s="310"/>
      <c r="E39" s="319"/>
      <c r="F39" s="733"/>
      <c r="G39" s="384"/>
      <c r="H39" s="385"/>
      <c r="I39" s="386"/>
      <c r="J39" s="538"/>
      <c r="K39" s="319"/>
      <c r="L39" s="539"/>
      <c r="M39" s="387"/>
      <c r="N39" s="739"/>
      <c r="O39" s="482"/>
      <c r="P39" s="301"/>
      <c r="Q39" s="386"/>
      <c r="R39" s="538"/>
      <c r="S39" s="319"/>
      <c r="T39" s="539"/>
    </row>
    <row r="40" spans="3:20" ht="12.75" hidden="1">
      <c r="C40" s="306"/>
      <c r="D40" s="310"/>
      <c r="E40" s="307"/>
      <c r="F40" s="478"/>
      <c r="G40" s="308"/>
      <c r="H40" s="309"/>
      <c r="I40" s="155"/>
      <c r="J40" s="537"/>
      <c r="K40" s="307"/>
      <c r="L40" s="535"/>
      <c r="M40" s="311"/>
      <c r="N40" s="738"/>
      <c r="O40" s="485"/>
      <c r="P40" s="301"/>
      <c r="Q40" s="155"/>
      <c r="R40" s="537"/>
      <c r="S40" s="307"/>
      <c r="T40" s="535"/>
    </row>
    <row r="41" spans="3:20" ht="12.75" hidden="1">
      <c r="C41" s="379"/>
      <c r="D41" s="310"/>
      <c r="E41" s="307"/>
      <c r="F41" s="478"/>
      <c r="G41" s="308"/>
      <c r="H41" s="309"/>
      <c r="I41" s="155"/>
      <c r="J41" s="537"/>
      <c r="K41" s="307"/>
      <c r="L41" s="535"/>
      <c r="M41" s="311"/>
      <c r="N41" s="738"/>
      <c r="O41" s="485"/>
      <c r="P41" s="301"/>
      <c r="Q41" s="155"/>
      <c r="R41" s="537"/>
      <c r="S41" s="307"/>
      <c r="T41" s="535"/>
    </row>
    <row r="42" spans="3:20" ht="13.5" hidden="1" thickBot="1">
      <c r="C42" s="312"/>
      <c r="D42" s="161"/>
      <c r="E42" s="358"/>
      <c r="F42" s="732"/>
      <c r="G42" s="380"/>
      <c r="H42" s="381"/>
      <c r="I42" s="162"/>
      <c r="J42" s="536"/>
      <c r="K42" s="294"/>
      <c r="L42" s="531"/>
      <c r="M42" s="318"/>
      <c r="N42" s="737"/>
      <c r="O42" s="486"/>
      <c r="P42" s="358"/>
      <c r="Q42" s="162"/>
      <c r="R42" s="536"/>
      <c r="S42" s="294"/>
      <c r="T42" s="531"/>
    </row>
    <row r="43" spans="3:20" ht="13.5" thickTop="1">
      <c r="C43" s="312"/>
      <c r="D43" s="313"/>
      <c r="E43" s="304"/>
      <c r="F43" s="734"/>
      <c r="G43" s="309"/>
      <c r="H43" s="309"/>
      <c r="I43" s="314"/>
      <c r="J43" s="537"/>
      <c r="K43" s="307"/>
      <c r="L43" s="535"/>
      <c r="M43" s="300"/>
      <c r="N43" s="738"/>
      <c r="O43" s="485"/>
      <c r="P43" s="159"/>
      <c r="Q43" s="155"/>
      <c r="R43" s="537"/>
      <c r="S43" s="307"/>
      <c r="T43" s="535"/>
    </row>
    <row r="44" spans="3:20" ht="15.75" customHeight="1" thickBot="1">
      <c r="C44" s="810" t="s">
        <v>133</v>
      </c>
      <c r="D44" s="811"/>
      <c r="E44" s="811"/>
      <c r="F44" s="315">
        <f>F42+F30+F25+F20+F15+F34+F38</f>
        <v>480</v>
      </c>
      <c r="G44" s="315">
        <f>G42+G30+G25+G20+G15+G34+G38</f>
        <v>480</v>
      </c>
      <c r="H44" s="316"/>
      <c r="I44" s="162">
        <f>+I15+I20+I25+I30+I42+I73+I34+I38</f>
        <v>16800000</v>
      </c>
      <c r="J44" s="317">
        <f>J42+J30+J25+J20+J15+J34+J38</f>
        <v>480</v>
      </c>
      <c r="K44" s="316"/>
      <c r="L44" s="317">
        <f>L42+L30+L25+L20+L15+L34+L38</f>
        <v>16800000</v>
      </c>
      <c r="M44" s="318"/>
      <c r="N44" s="740">
        <f>N42+N30+N25+N20+N15+N34+N38</f>
        <v>320</v>
      </c>
      <c r="O44" s="487">
        <f>O42+O30+O25+O20+O15+O34+O38</f>
        <v>320</v>
      </c>
      <c r="P44" s="316"/>
      <c r="Q44" s="162">
        <f>+Q15+Q20+Q25+Q30+Q42+Q73</f>
        <v>11200000</v>
      </c>
      <c r="R44" s="317">
        <f>R42+R30+R25+R20+R15+R34+R38</f>
        <v>320</v>
      </c>
      <c r="S44" s="294"/>
      <c r="T44" s="531">
        <f>+T15+T20+T25+T30+T42+T73+T34+T38</f>
        <v>11200000</v>
      </c>
    </row>
    <row r="45" spans="3:20" ht="13.5" thickTop="1">
      <c r="C45" s="306"/>
      <c r="D45" s="310"/>
      <c r="E45" s="310"/>
      <c r="F45" s="479"/>
      <c r="G45" s="308"/>
      <c r="H45" s="309"/>
      <c r="I45" s="155"/>
      <c r="J45" s="537"/>
      <c r="K45" s="307"/>
      <c r="L45" s="535"/>
      <c r="M45" s="311"/>
      <c r="N45" s="491"/>
      <c r="O45" s="488"/>
      <c r="P45" s="307"/>
      <c r="Q45" s="155"/>
      <c r="R45" s="537"/>
      <c r="S45" s="307"/>
      <c r="T45" s="535"/>
    </row>
    <row r="46" spans="3:20" ht="12.75">
      <c r="C46" s="306">
        <v>3</v>
      </c>
      <c r="D46" s="283" t="str">
        <f>+'GEN INFO'!E34</f>
        <v> M.TECH</v>
      </c>
      <c r="E46" s="158"/>
      <c r="F46" s="479"/>
      <c r="G46" s="308"/>
      <c r="H46" s="309"/>
      <c r="I46" s="155"/>
      <c r="J46" s="537"/>
      <c r="K46" s="307"/>
      <c r="L46" s="535"/>
      <c r="M46" s="311"/>
      <c r="N46" s="491"/>
      <c r="O46" s="488"/>
      <c r="P46" s="307"/>
      <c r="Q46" s="155"/>
      <c r="R46" s="537"/>
      <c r="S46" s="307"/>
      <c r="T46" s="535"/>
    </row>
    <row r="47" spans="3:20" ht="12.75">
      <c r="C47" s="306"/>
      <c r="D47" s="283"/>
      <c r="E47" s="159" t="s">
        <v>99</v>
      </c>
      <c r="F47" s="479">
        <v>39</v>
      </c>
      <c r="G47" s="479">
        <v>39</v>
      </c>
      <c r="H47" s="309">
        <v>35000</v>
      </c>
      <c r="I47" s="155">
        <f>+G47*H47</f>
        <v>1365000</v>
      </c>
      <c r="J47" s="479">
        <v>39</v>
      </c>
      <c r="K47" s="309">
        <v>35000</v>
      </c>
      <c r="L47" s="155">
        <f>+J47*K47</f>
        <v>1365000</v>
      </c>
      <c r="M47" s="300" t="s">
        <v>616</v>
      </c>
      <c r="N47" s="491">
        <v>30</v>
      </c>
      <c r="O47" s="491">
        <v>30</v>
      </c>
      <c r="P47" s="307">
        <f>+H47</f>
        <v>35000</v>
      </c>
      <c r="Q47" s="155">
        <f>+O47*P47</f>
        <v>1050000</v>
      </c>
      <c r="R47" s="491">
        <v>30</v>
      </c>
      <c r="S47" s="307">
        <f>+K47</f>
        <v>35000</v>
      </c>
      <c r="T47" s="535">
        <f>+R47*S47</f>
        <v>1050000</v>
      </c>
    </row>
    <row r="48" spans="3:20" ht="12.75">
      <c r="C48" s="306"/>
      <c r="D48" s="283"/>
      <c r="F48" s="529">
        <v>21</v>
      </c>
      <c r="G48" s="529">
        <v>21</v>
      </c>
      <c r="H48" s="309">
        <v>35000</v>
      </c>
      <c r="I48" s="155">
        <f>+G48*H48</f>
        <v>735000</v>
      </c>
      <c r="J48" s="529">
        <v>21</v>
      </c>
      <c r="K48" s="309">
        <v>35000</v>
      </c>
      <c r="L48" s="155">
        <f>+J48*K48</f>
        <v>735000</v>
      </c>
      <c r="M48" s="300" t="s">
        <v>615</v>
      </c>
      <c r="N48" s="491">
        <v>10</v>
      </c>
      <c r="O48" s="491">
        <v>10</v>
      </c>
      <c r="P48" s="307">
        <f>+H48</f>
        <v>35000</v>
      </c>
      <c r="Q48" s="155">
        <f>+O48*P48</f>
        <v>350000</v>
      </c>
      <c r="R48" s="491">
        <v>10</v>
      </c>
      <c r="S48" s="307">
        <f>+K48</f>
        <v>35000</v>
      </c>
      <c r="T48" s="535">
        <f>+R48*S48</f>
        <v>350000</v>
      </c>
    </row>
    <row r="49" spans="3:20" ht="12.75">
      <c r="C49" s="306"/>
      <c r="D49" s="283"/>
      <c r="E49" s="307" t="s">
        <v>100</v>
      </c>
      <c r="F49" s="479">
        <v>39</v>
      </c>
      <c r="G49" s="479">
        <v>39</v>
      </c>
      <c r="H49" s="309">
        <v>35000</v>
      </c>
      <c r="I49" s="155">
        <f>+G49*H49</f>
        <v>1365000</v>
      </c>
      <c r="J49" s="479">
        <v>39</v>
      </c>
      <c r="K49" s="309">
        <v>35000</v>
      </c>
      <c r="L49" s="155">
        <f>+J49*K49</f>
        <v>1365000</v>
      </c>
      <c r="M49" s="300" t="s">
        <v>616</v>
      </c>
      <c r="N49" s="491">
        <v>25</v>
      </c>
      <c r="O49" s="491">
        <v>25</v>
      </c>
      <c r="P49" s="307">
        <f>+H49</f>
        <v>35000</v>
      </c>
      <c r="Q49" s="155">
        <f>+O49*P49</f>
        <v>875000</v>
      </c>
      <c r="R49" s="491">
        <v>25</v>
      </c>
      <c r="S49" s="307">
        <f>+K49</f>
        <v>35000</v>
      </c>
      <c r="T49" s="535">
        <f>+R49*S49</f>
        <v>875000</v>
      </c>
    </row>
    <row r="50" spans="3:20" ht="12.75">
      <c r="C50" s="306"/>
      <c r="D50" s="283"/>
      <c r="E50" s="307"/>
      <c r="F50" s="529">
        <v>21</v>
      </c>
      <c r="G50" s="529">
        <v>21</v>
      </c>
      <c r="H50" s="309">
        <v>35000</v>
      </c>
      <c r="I50" s="155">
        <f>+G50*H50</f>
        <v>735000</v>
      </c>
      <c r="J50" s="529">
        <v>21</v>
      </c>
      <c r="K50" s="309">
        <v>35000</v>
      </c>
      <c r="L50" s="155">
        <f>+J50*K50</f>
        <v>735000</v>
      </c>
      <c r="M50" s="300" t="s">
        <v>615</v>
      </c>
      <c r="N50" s="491">
        <v>8</v>
      </c>
      <c r="O50" s="491">
        <v>8</v>
      </c>
      <c r="P50" s="307">
        <f>+H50</f>
        <v>35000</v>
      </c>
      <c r="Q50" s="155">
        <f>+O50*P50</f>
        <v>280000</v>
      </c>
      <c r="R50" s="491">
        <v>8</v>
      </c>
      <c r="S50" s="307">
        <f>+K50</f>
        <v>35000</v>
      </c>
      <c r="T50" s="535">
        <f>+R50*S50</f>
        <v>280000</v>
      </c>
    </row>
    <row r="51" spans="3:20" ht="12.75">
      <c r="C51" s="306"/>
      <c r="D51" s="283"/>
      <c r="E51" s="307"/>
      <c r="F51" s="479"/>
      <c r="G51" s="308"/>
      <c r="H51" s="309"/>
      <c r="I51" s="155"/>
      <c r="J51" s="537"/>
      <c r="K51" s="307"/>
      <c r="L51" s="535"/>
      <c r="M51" s="311"/>
      <c r="N51" s="491"/>
      <c r="O51" s="488"/>
      <c r="P51" s="307"/>
      <c r="Q51" s="155"/>
      <c r="R51" s="537"/>
      <c r="S51" s="307"/>
      <c r="T51" s="535"/>
    </row>
    <row r="52" spans="3:20" ht="13.5" thickBot="1">
      <c r="C52" s="810" t="s">
        <v>46</v>
      </c>
      <c r="D52" s="811"/>
      <c r="E52" s="811"/>
      <c r="F52" s="732">
        <f>SUM(F47:F51)</f>
        <v>120</v>
      </c>
      <c r="G52" s="317">
        <f>SUM(G47:G51)</f>
        <v>120</v>
      </c>
      <c r="H52" s="316"/>
      <c r="I52" s="162">
        <f>SUM(I47:I51)</f>
        <v>4200000</v>
      </c>
      <c r="J52" s="536">
        <f>SUM(J47:J51)</f>
        <v>120</v>
      </c>
      <c r="K52" s="294"/>
      <c r="L52" s="531">
        <f>SUM(L47:L51)</f>
        <v>4200000</v>
      </c>
      <c r="M52" s="318"/>
      <c r="N52" s="737">
        <f>SUM(N47:N51)</f>
        <v>73</v>
      </c>
      <c r="O52" s="480">
        <f>SUM(O47:O51)</f>
        <v>73</v>
      </c>
      <c r="P52" s="294"/>
      <c r="Q52" s="162">
        <f>SUM(Q47:Q51)</f>
        <v>2555000</v>
      </c>
      <c r="R52" s="536">
        <f>SUM(R47:R51)</f>
        <v>73</v>
      </c>
      <c r="S52" s="294"/>
      <c r="T52" s="531">
        <f>SUM(T47:T51)</f>
        <v>2555000</v>
      </c>
    </row>
    <row r="53" spans="3:20" ht="13.5" thickTop="1">
      <c r="C53" s="299"/>
      <c r="D53" s="159"/>
      <c r="E53" s="159"/>
      <c r="F53" s="478"/>
      <c r="G53" s="308"/>
      <c r="H53" s="309"/>
      <c r="I53" s="155"/>
      <c r="J53" s="537"/>
      <c r="K53" s="307"/>
      <c r="L53" s="535"/>
      <c r="M53" s="300"/>
      <c r="N53" s="738"/>
      <c r="O53" s="488"/>
      <c r="P53" s="307"/>
      <c r="Q53" s="155"/>
      <c r="R53" s="537"/>
      <c r="S53" s="307"/>
      <c r="T53" s="535"/>
    </row>
    <row r="54" spans="3:20" ht="12.75">
      <c r="C54" s="306">
        <v>4</v>
      </c>
      <c r="D54" s="283" t="str">
        <f>+'GEN INFO'!E36</f>
        <v>MCA</v>
      </c>
      <c r="E54" s="159" t="s">
        <v>99</v>
      </c>
      <c r="F54" s="479">
        <v>39</v>
      </c>
      <c r="G54" s="479">
        <v>39</v>
      </c>
      <c r="H54" s="309">
        <v>27000</v>
      </c>
      <c r="I54" s="155">
        <f>+G54*H54</f>
        <v>1053000</v>
      </c>
      <c r="J54" s="479">
        <v>39</v>
      </c>
      <c r="K54" s="309">
        <v>27000</v>
      </c>
      <c r="L54" s="155">
        <f>+J54*K54</f>
        <v>1053000</v>
      </c>
      <c r="M54" s="300" t="s">
        <v>616</v>
      </c>
      <c r="N54" s="491">
        <v>35</v>
      </c>
      <c r="O54" s="491">
        <v>35</v>
      </c>
      <c r="P54" s="309">
        <v>27000</v>
      </c>
      <c r="Q54" s="155">
        <f>+O54*P54</f>
        <v>945000</v>
      </c>
      <c r="R54" s="491">
        <v>35</v>
      </c>
      <c r="S54" s="309">
        <v>27000</v>
      </c>
      <c r="T54" s="155">
        <f>+R54*S54</f>
        <v>945000</v>
      </c>
    </row>
    <row r="55" spans="3:20" ht="12.75">
      <c r="C55" s="306"/>
      <c r="D55" s="283"/>
      <c r="E55" s="159"/>
      <c r="F55" s="529">
        <v>21</v>
      </c>
      <c r="G55" s="529">
        <v>21</v>
      </c>
      <c r="H55" s="309">
        <v>27000</v>
      </c>
      <c r="I55" s="155">
        <f>+G55*H55</f>
        <v>567000</v>
      </c>
      <c r="J55" s="529">
        <v>21</v>
      </c>
      <c r="K55" s="309">
        <v>27000</v>
      </c>
      <c r="L55" s="155">
        <f>+J55*K55</f>
        <v>567000</v>
      </c>
      <c r="M55" s="300" t="s">
        <v>615</v>
      </c>
      <c r="N55" s="491">
        <v>15</v>
      </c>
      <c r="O55" s="491">
        <v>15</v>
      </c>
      <c r="P55" s="309">
        <v>27000</v>
      </c>
      <c r="Q55" s="155">
        <f>+O55*P55</f>
        <v>405000</v>
      </c>
      <c r="R55" s="491">
        <v>15</v>
      </c>
      <c r="S55" s="309">
        <v>27000</v>
      </c>
      <c r="T55" s="155">
        <f>+R55*S55</f>
        <v>405000</v>
      </c>
    </row>
    <row r="56" spans="3:20" ht="12.75">
      <c r="C56" s="306"/>
      <c r="D56" s="283"/>
      <c r="E56" s="307" t="s">
        <v>100</v>
      </c>
      <c r="F56" s="479">
        <v>39</v>
      </c>
      <c r="G56" s="479">
        <v>39</v>
      </c>
      <c r="H56" s="309">
        <v>27000</v>
      </c>
      <c r="I56" s="155">
        <f>+G56*H56</f>
        <v>1053000</v>
      </c>
      <c r="J56" s="479">
        <v>39</v>
      </c>
      <c r="K56" s="309">
        <v>27000</v>
      </c>
      <c r="L56" s="155">
        <f>+J56*K56</f>
        <v>1053000</v>
      </c>
      <c r="M56" s="300" t="s">
        <v>616</v>
      </c>
      <c r="N56" s="491">
        <v>35</v>
      </c>
      <c r="O56" s="491">
        <v>35</v>
      </c>
      <c r="P56" s="309">
        <v>27000</v>
      </c>
      <c r="Q56" s="155">
        <f>+O56*P56</f>
        <v>945000</v>
      </c>
      <c r="R56" s="491">
        <v>35</v>
      </c>
      <c r="S56" s="309">
        <v>27000</v>
      </c>
      <c r="T56" s="155">
        <f>+R56*S56</f>
        <v>945000</v>
      </c>
    </row>
    <row r="57" spans="3:20" ht="12.75">
      <c r="C57" s="306"/>
      <c r="D57" s="283"/>
      <c r="E57" s="307"/>
      <c r="F57" s="529">
        <v>21</v>
      </c>
      <c r="G57" s="529">
        <v>21</v>
      </c>
      <c r="H57" s="309">
        <v>27000</v>
      </c>
      <c r="I57" s="155">
        <f>+G57*H57</f>
        <v>567000</v>
      </c>
      <c r="J57" s="529">
        <v>21</v>
      </c>
      <c r="K57" s="309">
        <v>27000</v>
      </c>
      <c r="L57" s="155">
        <f>+J57*K57</f>
        <v>567000</v>
      </c>
      <c r="M57" s="300" t="s">
        <v>615</v>
      </c>
      <c r="N57" s="491">
        <v>15</v>
      </c>
      <c r="O57" s="491">
        <v>15</v>
      </c>
      <c r="P57" s="309">
        <v>27000</v>
      </c>
      <c r="Q57" s="155">
        <f>+O57*P57</f>
        <v>405000</v>
      </c>
      <c r="R57" s="491">
        <v>15</v>
      </c>
      <c r="S57" s="309">
        <v>27000</v>
      </c>
      <c r="T57" s="155">
        <f>+R57*S57</f>
        <v>405000</v>
      </c>
    </row>
    <row r="58" spans="3:20" ht="12.75">
      <c r="C58" s="306"/>
      <c r="D58" s="283"/>
      <c r="E58" s="307"/>
      <c r="F58" s="479"/>
      <c r="G58" s="479"/>
      <c r="H58" s="309"/>
      <c r="I58" s="155"/>
      <c r="J58" s="479"/>
      <c r="K58" s="309"/>
      <c r="L58" s="155"/>
      <c r="M58" s="311"/>
      <c r="N58" s="491"/>
      <c r="O58" s="491"/>
      <c r="P58" s="309"/>
      <c r="Q58" s="155"/>
      <c r="R58" s="491"/>
      <c r="S58" s="309"/>
      <c r="T58" s="155"/>
    </row>
    <row r="59" spans="3:20" ht="12.75">
      <c r="C59" s="306"/>
      <c r="D59" s="283"/>
      <c r="G59" s="479"/>
      <c r="H59" s="309"/>
      <c r="I59" s="155"/>
      <c r="J59" s="479"/>
      <c r="K59" s="309"/>
      <c r="L59" s="155"/>
      <c r="M59" s="311"/>
      <c r="N59" s="491"/>
      <c r="O59" s="491"/>
      <c r="P59" s="309"/>
      <c r="Q59" s="155"/>
      <c r="R59" s="491"/>
      <c r="S59" s="309"/>
      <c r="T59" s="155"/>
    </row>
    <row r="60" spans="3:20" ht="12.75">
      <c r="C60" s="306"/>
      <c r="D60" s="283"/>
      <c r="E60" s="307"/>
      <c r="H60" s="309"/>
      <c r="I60" s="155"/>
      <c r="J60" s="537"/>
      <c r="K60" s="307"/>
      <c r="L60" s="535"/>
      <c r="M60" s="311"/>
      <c r="N60" s="491"/>
      <c r="O60" s="488"/>
      <c r="P60" s="307"/>
      <c r="Q60" s="155"/>
      <c r="R60" s="537"/>
      <c r="S60" s="307"/>
      <c r="T60" s="535"/>
    </row>
    <row r="61" spans="3:20" ht="13.5" thickBot="1">
      <c r="C61" s="810" t="s">
        <v>46</v>
      </c>
      <c r="D61" s="811"/>
      <c r="E61" s="811"/>
      <c r="F61" s="732">
        <f>SUM(F54:F59)</f>
        <v>120</v>
      </c>
      <c r="G61" s="317">
        <f>SUM(G54:G59)</f>
        <v>120</v>
      </c>
      <c r="H61" s="316"/>
      <c r="I61" s="162">
        <f>+SUM(I54:I59)</f>
        <v>3240000</v>
      </c>
      <c r="J61" s="536">
        <f>SUM(J54:J59)</f>
        <v>120</v>
      </c>
      <c r="K61" s="294"/>
      <c r="L61" s="531">
        <f>SUM(L54:L59)</f>
        <v>3240000</v>
      </c>
      <c r="M61" s="318"/>
      <c r="N61" s="737">
        <f>SUM(N54:N59)</f>
        <v>100</v>
      </c>
      <c r="O61" s="487">
        <f>SUM(O54:O59)</f>
        <v>100</v>
      </c>
      <c r="P61" s="320"/>
      <c r="Q61" s="162">
        <f>SUM(Q54:Q59)</f>
        <v>2700000</v>
      </c>
      <c r="R61" s="536">
        <f>SUM(R54:R59)</f>
        <v>100</v>
      </c>
      <c r="S61" s="294"/>
      <c r="T61" s="531">
        <f>SUM(T54:T59)</f>
        <v>2700000</v>
      </c>
    </row>
    <row r="62" spans="3:20" ht="13.5" thickTop="1">
      <c r="C62" s="299"/>
      <c r="D62" s="159"/>
      <c r="E62" s="159"/>
      <c r="F62" s="478"/>
      <c r="G62" s="308"/>
      <c r="H62" s="309"/>
      <c r="I62" s="155"/>
      <c r="J62" s="537"/>
      <c r="K62" s="307"/>
      <c r="L62" s="535"/>
      <c r="M62" s="300"/>
      <c r="N62" s="738"/>
      <c r="O62" s="489"/>
      <c r="P62" s="321"/>
      <c r="Q62" s="155"/>
      <c r="R62" s="537"/>
      <c r="S62" s="307"/>
      <c r="T62" s="535"/>
    </row>
    <row r="63" spans="3:20" ht="12.75">
      <c r="C63" s="306">
        <v>5</v>
      </c>
      <c r="D63" s="283" t="str">
        <f>+'GEN INFO'!E38</f>
        <v>MBA</v>
      </c>
      <c r="E63" s="159" t="s">
        <v>99</v>
      </c>
      <c r="F63" s="479">
        <v>39</v>
      </c>
      <c r="G63" s="479">
        <v>39</v>
      </c>
      <c r="H63" s="309">
        <v>27000</v>
      </c>
      <c r="I63" s="155">
        <f>+G63*H63</f>
        <v>1053000</v>
      </c>
      <c r="J63" s="479">
        <v>39</v>
      </c>
      <c r="K63" s="309">
        <v>27000</v>
      </c>
      <c r="L63" s="155">
        <f>+J63*K63</f>
        <v>1053000</v>
      </c>
      <c r="M63" s="300" t="s">
        <v>616</v>
      </c>
      <c r="N63" s="491">
        <v>35</v>
      </c>
      <c r="O63" s="491">
        <v>35</v>
      </c>
      <c r="P63" s="309">
        <v>27000</v>
      </c>
      <c r="Q63" s="155">
        <f>+O63*P63</f>
        <v>945000</v>
      </c>
      <c r="R63" s="491">
        <v>35</v>
      </c>
      <c r="S63" s="309">
        <v>27000</v>
      </c>
      <c r="T63" s="155">
        <f>+R63*S63</f>
        <v>945000</v>
      </c>
    </row>
    <row r="64" spans="3:20" ht="12.75">
      <c r="C64" s="306"/>
      <c r="D64" s="283"/>
      <c r="E64" s="159"/>
      <c r="F64" s="529">
        <v>21</v>
      </c>
      <c r="G64" s="529">
        <v>21</v>
      </c>
      <c r="H64" s="309">
        <v>27000</v>
      </c>
      <c r="I64" s="155">
        <f>+G64*H64</f>
        <v>567000</v>
      </c>
      <c r="J64" s="529">
        <v>21</v>
      </c>
      <c r="K64" s="309">
        <v>27000</v>
      </c>
      <c r="L64" s="155">
        <f>+J64*K64</f>
        <v>567000</v>
      </c>
      <c r="M64" s="300" t="s">
        <v>615</v>
      </c>
      <c r="N64" s="491">
        <v>15</v>
      </c>
      <c r="O64" s="491">
        <v>15</v>
      </c>
      <c r="P64" s="309">
        <v>27000</v>
      </c>
      <c r="Q64" s="155">
        <f>+O64*P64</f>
        <v>405000</v>
      </c>
      <c r="R64" s="491">
        <v>15</v>
      </c>
      <c r="S64" s="309">
        <v>27000</v>
      </c>
      <c r="T64" s="155">
        <f>+R64*S64</f>
        <v>405000</v>
      </c>
    </row>
    <row r="65" spans="3:20" ht="12.75">
      <c r="C65" s="306"/>
      <c r="D65" s="283"/>
      <c r="E65" s="307" t="s">
        <v>100</v>
      </c>
      <c r="F65" s="479">
        <v>39</v>
      </c>
      <c r="G65" s="479">
        <v>39</v>
      </c>
      <c r="H65" s="309">
        <v>27000</v>
      </c>
      <c r="I65" s="155">
        <f>+G65*H65</f>
        <v>1053000</v>
      </c>
      <c r="J65" s="479">
        <v>39</v>
      </c>
      <c r="K65" s="309">
        <v>27000</v>
      </c>
      <c r="L65" s="155">
        <f>+J65*K65</f>
        <v>1053000</v>
      </c>
      <c r="M65" s="300" t="s">
        <v>616</v>
      </c>
      <c r="N65" s="491">
        <v>35</v>
      </c>
      <c r="O65" s="491">
        <v>35</v>
      </c>
      <c r="P65" s="309">
        <v>27000</v>
      </c>
      <c r="Q65" s="155">
        <f>+O65*P65</f>
        <v>945000</v>
      </c>
      <c r="R65" s="491">
        <v>35</v>
      </c>
      <c r="S65" s="309">
        <v>27000</v>
      </c>
      <c r="T65" s="155">
        <f>+R65*S65</f>
        <v>945000</v>
      </c>
    </row>
    <row r="66" spans="3:20" ht="12.75">
      <c r="C66" s="306"/>
      <c r="D66" s="283"/>
      <c r="F66" s="529">
        <v>21</v>
      </c>
      <c r="G66" s="529">
        <v>21</v>
      </c>
      <c r="H66" s="309">
        <v>27000</v>
      </c>
      <c r="I66" s="155">
        <f>+G66*H66</f>
        <v>567000</v>
      </c>
      <c r="J66" s="529">
        <v>21</v>
      </c>
      <c r="K66" s="309">
        <v>27000</v>
      </c>
      <c r="L66" s="155">
        <f>+J66*K66</f>
        <v>567000</v>
      </c>
      <c r="M66" s="300" t="s">
        <v>615</v>
      </c>
      <c r="N66" s="491">
        <v>15</v>
      </c>
      <c r="O66" s="491">
        <v>15</v>
      </c>
      <c r="P66" s="309">
        <v>27000</v>
      </c>
      <c r="Q66" s="155">
        <f>+O66*P66</f>
        <v>405000</v>
      </c>
      <c r="R66" s="491">
        <v>15</v>
      </c>
      <c r="S66" s="309">
        <v>27000</v>
      </c>
      <c r="T66" s="155">
        <f>+R66*S66</f>
        <v>405000</v>
      </c>
    </row>
    <row r="67" spans="3:20" ht="12.75">
      <c r="C67" s="306"/>
      <c r="D67" s="310"/>
      <c r="E67" s="310"/>
      <c r="F67" s="479"/>
      <c r="G67" s="308"/>
      <c r="H67" s="309"/>
      <c r="I67" s="155"/>
      <c r="J67" s="537"/>
      <c r="K67" s="307"/>
      <c r="L67" s="535"/>
      <c r="M67" s="311"/>
      <c r="N67" s="491"/>
      <c r="O67" s="488"/>
      <c r="P67" s="307"/>
      <c r="Q67" s="155"/>
      <c r="R67" s="537"/>
      <c r="S67" s="307"/>
      <c r="T67" s="535"/>
    </row>
    <row r="68" spans="3:20" ht="15.75" customHeight="1" thickBot="1">
      <c r="C68" s="810" t="s">
        <v>46</v>
      </c>
      <c r="D68" s="811"/>
      <c r="E68" s="811"/>
      <c r="F68" s="732">
        <f>SUM(F63:F67)</f>
        <v>120</v>
      </c>
      <c r="G68" s="317">
        <f>SUM(G63:G67)</f>
        <v>120</v>
      </c>
      <c r="H68" s="316"/>
      <c r="I68" s="162">
        <f>+SUM(I63:I67)</f>
        <v>3240000</v>
      </c>
      <c r="J68" s="536">
        <f>SUM(J63:J66)</f>
        <v>120</v>
      </c>
      <c r="K68" s="294"/>
      <c r="L68" s="531">
        <f>SUM(L63:L67)</f>
        <v>3240000</v>
      </c>
      <c r="M68" s="318"/>
      <c r="N68" s="737">
        <f>SUM(N63:N67)</f>
        <v>100</v>
      </c>
      <c r="O68" s="487">
        <f>SUM(O63:O67)</f>
        <v>100</v>
      </c>
      <c r="P68" s="320"/>
      <c r="Q68" s="162">
        <f>SUM(Q63:Q67)</f>
        <v>2700000</v>
      </c>
      <c r="R68" s="536">
        <f>SUM(R63:R67)</f>
        <v>100</v>
      </c>
      <c r="S68" s="294"/>
      <c r="T68" s="531">
        <f>SUM(T63:T67)</f>
        <v>2700000</v>
      </c>
    </row>
    <row r="69" spans="3:20" ht="13.5" thickTop="1">
      <c r="C69" s="306">
        <v>2</v>
      </c>
      <c r="D69" s="307" t="str">
        <f>+'GEN INFO'!E40</f>
        <v>OTHERS IF ANY</v>
      </c>
      <c r="F69" s="478"/>
      <c r="G69" s="308"/>
      <c r="H69" s="309"/>
      <c r="I69" s="155"/>
      <c r="J69" s="537"/>
      <c r="K69" s="307"/>
      <c r="L69" s="535"/>
      <c r="M69" s="311"/>
      <c r="N69" s="738"/>
      <c r="O69" s="485"/>
      <c r="P69" s="159"/>
      <c r="Q69" s="155"/>
      <c r="R69" s="537"/>
      <c r="S69" s="307"/>
      <c r="T69" s="535"/>
    </row>
    <row r="70" spans="3:20" ht="12.75">
      <c r="C70" s="306"/>
      <c r="D70" s="310"/>
      <c r="E70" s="159" t="s">
        <v>99</v>
      </c>
      <c r="F70" s="478">
        <v>30</v>
      </c>
      <c r="G70" s="308">
        <v>30</v>
      </c>
      <c r="H70" s="309"/>
      <c r="I70" s="155">
        <f>+G70*H70</f>
        <v>0</v>
      </c>
      <c r="J70" s="537">
        <v>30</v>
      </c>
      <c r="K70" s="307"/>
      <c r="L70" s="535">
        <f>+J70*K70</f>
        <v>0</v>
      </c>
      <c r="M70" s="311"/>
      <c r="N70" s="738">
        <v>26</v>
      </c>
      <c r="O70" s="485">
        <v>25</v>
      </c>
      <c r="P70" s="159">
        <f>+I70</f>
        <v>0</v>
      </c>
      <c r="Q70" s="155">
        <f>+O70*P70</f>
        <v>0</v>
      </c>
      <c r="R70" s="537">
        <v>25</v>
      </c>
      <c r="S70" s="307">
        <f>+K70</f>
        <v>0</v>
      </c>
      <c r="T70" s="535">
        <f>+R70*S70</f>
        <v>0</v>
      </c>
    </row>
    <row r="71" spans="3:20" ht="12.75">
      <c r="C71" s="306"/>
      <c r="D71" s="310"/>
      <c r="E71" s="307" t="s">
        <v>100</v>
      </c>
      <c r="F71" s="478">
        <v>30</v>
      </c>
      <c r="G71" s="308">
        <v>30</v>
      </c>
      <c r="H71" s="309"/>
      <c r="I71" s="155">
        <f>+G71*H71</f>
        <v>0</v>
      </c>
      <c r="J71" s="537">
        <v>30</v>
      </c>
      <c r="K71" s="307"/>
      <c r="L71" s="535">
        <f>+J71*K71</f>
        <v>0</v>
      </c>
      <c r="M71" s="311"/>
      <c r="N71" s="738">
        <v>25</v>
      </c>
      <c r="O71" s="485">
        <v>20</v>
      </c>
      <c r="P71" s="159">
        <f>+I71</f>
        <v>0</v>
      </c>
      <c r="Q71" s="155">
        <f>+O71*P71</f>
        <v>0</v>
      </c>
      <c r="R71" s="537">
        <v>20</v>
      </c>
      <c r="S71" s="307">
        <f>+K71</f>
        <v>0</v>
      </c>
      <c r="T71" s="535">
        <f>+R71*S71</f>
        <v>0</v>
      </c>
    </row>
    <row r="72" spans="3:20" ht="12.75">
      <c r="C72" s="306"/>
      <c r="D72" s="310"/>
      <c r="E72" s="307" t="s">
        <v>101</v>
      </c>
      <c r="F72" s="478">
        <v>30</v>
      </c>
      <c r="G72" s="308">
        <v>30</v>
      </c>
      <c r="H72" s="309"/>
      <c r="I72" s="155">
        <f>+G72*H72</f>
        <v>0</v>
      </c>
      <c r="J72" s="537">
        <v>30</v>
      </c>
      <c r="K72" s="307"/>
      <c r="L72" s="535">
        <f>+J72*K72</f>
        <v>0</v>
      </c>
      <c r="M72" s="311"/>
      <c r="N72" s="738">
        <v>20</v>
      </c>
      <c r="O72" s="485">
        <v>30</v>
      </c>
      <c r="P72" s="159">
        <f>+I72</f>
        <v>0</v>
      </c>
      <c r="Q72" s="155">
        <f>+O72*P72</f>
        <v>0</v>
      </c>
      <c r="R72" s="537">
        <v>30</v>
      </c>
      <c r="S72" s="307">
        <f>+K72</f>
        <v>0</v>
      </c>
      <c r="T72" s="535">
        <f>+R72*S72</f>
        <v>0</v>
      </c>
    </row>
    <row r="73" spans="3:20" ht="15.75" customHeight="1" thickBot="1">
      <c r="C73" s="810" t="s">
        <v>46</v>
      </c>
      <c r="D73" s="811"/>
      <c r="E73" s="811"/>
      <c r="F73" s="732">
        <f>SUM(F70:F72)</f>
        <v>90</v>
      </c>
      <c r="G73" s="317">
        <f>SUM(G70:G72)</f>
        <v>90</v>
      </c>
      <c r="H73" s="316"/>
      <c r="I73" s="162">
        <f>SUM(I70:I72)</f>
        <v>0</v>
      </c>
      <c r="J73" s="536">
        <f>SUM(J70:J72)</f>
        <v>90</v>
      </c>
      <c r="K73" s="294"/>
      <c r="L73" s="531">
        <f>SUM(L70:L72)</f>
        <v>0</v>
      </c>
      <c r="M73" s="318"/>
      <c r="N73" s="737">
        <f>SUM(N70:N72)</f>
        <v>71</v>
      </c>
      <c r="O73" s="486">
        <f>SUM(O70:O72)</f>
        <v>75</v>
      </c>
      <c r="P73" s="157"/>
      <c r="Q73" s="162">
        <f>SUM(Q70:Q72)</f>
        <v>0</v>
      </c>
      <c r="R73" s="536">
        <f>SUM(R70:R72)</f>
        <v>75</v>
      </c>
      <c r="S73" s="294"/>
      <c r="T73" s="531">
        <f>SUM(T70:T72)</f>
        <v>0</v>
      </c>
    </row>
    <row r="74" spans="3:20" ht="15.75" customHeight="1" thickBot="1" thickTop="1">
      <c r="C74" s="322" t="s">
        <v>52</v>
      </c>
      <c r="D74" s="323"/>
      <c r="E74" s="323"/>
      <c r="F74" s="540">
        <f>+F68+F61+F44+F52+F73</f>
        <v>930</v>
      </c>
      <c r="G74" s="324">
        <f>+G68+G61+G44+G52+G73</f>
        <v>930</v>
      </c>
      <c r="H74" s="325"/>
      <c r="I74" s="326">
        <f>+I68+I61+I44+I52+I73</f>
        <v>27480000</v>
      </c>
      <c r="J74" s="540">
        <f>+J68+J61+J44+J52+J73</f>
        <v>930</v>
      </c>
      <c r="K74" s="541"/>
      <c r="L74" s="542">
        <f>+L68+L61+L44+L52+L73</f>
        <v>27480000</v>
      </c>
      <c r="M74" s="657"/>
      <c r="N74" s="741">
        <f>+N68+N61+N44+N52+N73</f>
        <v>664</v>
      </c>
      <c r="O74" s="490">
        <f>+O68+O61+O44+O52+O73</f>
        <v>668</v>
      </c>
      <c r="P74" s="165"/>
      <c r="Q74" s="326">
        <f>+Q68+Q61+Q44+Q52+Q73</f>
        <v>19155000</v>
      </c>
      <c r="R74" s="540">
        <f>+R68+R61+R44+R52+R73</f>
        <v>668</v>
      </c>
      <c r="S74" s="547"/>
      <c r="T74" s="542">
        <f>+T68+T61+T44+T52+T73</f>
        <v>19155000</v>
      </c>
    </row>
    <row r="75" ht="13.5" thickTop="1"/>
    <row r="79" ht="38.25" customHeight="1"/>
  </sheetData>
  <sheetProtection/>
  <mergeCells count="18">
    <mergeCell ref="C1:T1"/>
    <mergeCell ref="F8:L8"/>
    <mergeCell ref="N8:T8"/>
    <mergeCell ref="C68:E68"/>
    <mergeCell ref="C8:C10"/>
    <mergeCell ref="D8:D10"/>
    <mergeCell ref="E8:E10"/>
    <mergeCell ref="O9:Q9"/>
    <mergeCell ref="M8:M10"/>
    <mergeCell ref="G9:I9"/>
    <mergeCell ref="G4:J4"/>
    <mergeCell ref="Q6:R6"/>
    <mergeCell ref="C73:E73"/>
    <mergeCell ref="C52:E52"/>
    <mergeCell ref="C61:E61"/>
    <mergeCell ref="C44:E44"/>
    <mergeCell ref="J9:L9"/>
    <mergeCell ref="R9:T9"/>
  </mergeCells>
  <printOptions gridLines="1"/>
  <pageMargins left="0.17" right="0.16" top="0.48" bottom="0.52" header="0.17" footer="0.16"/>
  <pageSetup horizontalDpi="600" verticalDpi="600" orientation="landscape" paperSize="9" scale="70" r:id="rId1"/>
</worksheet>
</file>

<file path=xl/worksheets/sheet30.xml><?xml version="1.0" encoding="utf-8"?>
<worksheet xmlns="http://schemas.openxmlformats.org/spreadsheetml/2006/main" xmlns:r="http://schemas.openxmlformats.org/officeDocument/2006/relationships">
  <dimension ref="C2:L20"/>
  <sheetViews>
    <sheetView zoomScalePageLayoutView="0" workbookViewId="0" topLeftCell="A10">
      <selection activeCell="J9" sqref="J9"/>
    </sheetView>
  </sheetViews>
  <sheetFormatPr defaultColWidth="9.140625" defaultRowHeight="15"/>
  <cols>
    <col min="1" max="1" width="10.421875" style="0" customWidth="1"/>
    <col min="2" max="2" width="0.5625" style="0" customWidth="1"/>
    <col min="4" max="4" width="17.140625" style="0" customWidth="1"/>
    <col min="6" max="6" width="15.28125" style="0" bestFit="1" customWidth="1"/>
    <col min="7" max="7" width="18.140625" style="0" customWidth="1"/>
    <col min="8" max="9" width="18.57421875" style="0" customWidth="1"/>
    <col min="10" max="10" width="17.421875" style="0" customWidth="1"/>
  </cols>
  <sheetData>
    <row r="2" spans="3:10" ht="21">
      <c r="C2" s="944" t="s">
        <v>542</v>
      </c>
      <c r="D2" s="945"/>
      <c r="E2" s="945"/>
      <c r="F2" s="945"/>
      <c r="G2" s="945"/>
      <c r="H2" s="945"/>
      <c r="I2" s="945"/>
      <c r="J2" s="945"/>
    </row>
    <row r="4" spans="4:12" ht="17.25">
      <c r="D4" s="905" t="str">
        <f>+'GEN INFO'!E17</f>
        <v>ABC PRIVATE UNIVERSITY</v>
      </c>
      <c r="E4" s="905"/>
      <c r="F4" s="905"/>
      <c r="G4" s="905"/>
      <c r="H4" s="905"/>
      <c r="I4" s="905"/>
      <c r="J4" s="905"/>
      <c r="K4" s="905"/>
      <c r="L4" s="524"/>
    </row>
    <row r="5" spans="4:9" ht="14.25">
      <c r="D5" s="505"/>
      <c r="E5" s="505"/>
      <c r="F5" s="505"/>
      <c r="G5" s="505"/>
      <c r="H5" s="505"/>
      <c r="I5" s="525"/>
    </row>
    <row r="6" spans="4:10" ht="15">
      <c r="D6" s="93"/>
      <c r="E6" s="93"/>
      <c r="F6" s="40"/>
      <c r="G6" s="754" t="str">
        <f>+'S-27'!K5</f>
        <v>CET CODE</v>
      </c>
      <c r="H6" s="754" t="str">
        <f>+'S-27'!M5</f>
        <v>ABCPU</v>
      </c>
      <c r="I6" s="40"/>
      <c r="J6" s="40"/>
    </row>
    <row r="7" spans="4:9" ht="15.75">
      <c r="D7" s="93"/>
      <c r="E7" s="93"/>
      <c r="F7" s="40"/>
      <c r="G7" s="507"/>
      <c r="H7" s="454"/>
      <c r="I7" s="269"/>
    </row>
    <row r="8" spans="4:10" ht="15" thickBot="1">
      <c r="D8" s="93"/>
      <c r="E8" s="93"/>
      <c r="F8" s="40"/>
      <c r="G8" s="269"/>
      <c r="H8" s="269"/>
      <c r="I8" s="269"/>
      <c r="J8" s="40"/>
    </row>
    <row r="9" spans="3:10" ht="66.75" thickBot="1" thickTop="1">
      <c r="C9" s="822" t="s">
        <v>34</v>
      </c>
      <c r="D9" s="825" t="s">
        <v>113</v>
      </c>
      <c r="E9" s="1055" t="s">
        <v>364</v>
      </c>
      <c r="F9" s="1056"/>
      <c r="G9" s="500" t="s">
        <v>365</v>
      </c>
      <c r="H9" s="501" t="s">
        <v>366</v>
      </c>
      <c r="I9" s="501" t="s">
        <v>451</v>
      </c>
      <c r="J9" s="501" t="s">
        <v>367</v>
      </c>
    </row>
    <row r="10" spans="3:10" ht="14.25">
      <c r="C10" s="823"/>
      <c r="D10" s="826"/>
      <c r="E10" s="497" t="s">
        <v>665</v>
      </c>
      <c r="F10" s="471"/>
      <c r="G10" s="472"/>
      <c r="H10" s="472"/>
      <c r="I10" s="472"/>
      <c r="J10" s="472"/>
    </row>
    <row r="11" spans="3:10" ht="15" thickBot="1">
      <c r="C11" s="824"/>
      <c r="D11" s="826"/>
      <c r="E11" s="468">
        <v>1</v>
      </c>
      <c r="F11" s="467" t="s">
        <v>368</v>
      </c>
      <c r="G11" s="281"/>
      <c r="H11" s="281"/>
      <c r="I11" s="281"/>
      <c r="J11" s="281"/>
    </row>
    <row r="12" spans="3:10" ht="15" thickTop="1">
      <c r="C12" s="512"/>
      <c r="D12" s="513"/>
      <c r="E12" s="468">
        <v>2</v>
      </c>
      <c r="F12" s="467" t="s">
        <v>77</v>
      </c>
      <c r="G12" s="281"/>
      <c r="H12" s="281"/>
      <c r="I12" s="281"/>
      <c r="J12" s="281"/>
    </row>
    <row r="13" spans="3:10" ht="14.25">
      <c r="C13" s="299">
        <v>1</v>
      </c>
      <c r="D13" s="514" t="s">
        <v>79</v>
      </c>
      <c r="E13" s="468">
        <v>3</v>
      </c>
      <c r="F13" s="467" t="s">
        <v>78</v>
      </c>
      <c r="G13" s="281"/>
      <c r="H13" s="281"/>
      <c r="I13" s="281"/>
      <c r="J13" s="281"/>
    </row>
    <row r="14" spans="3:10" ht="14.25">
      <c r="C14" s="503"/>
      <c r="D14" s="114"/>
      <c r="E14" s="468">
        <v>4</v>
      </c>
      <c r="F14" s="467" t="s">
        <v>369</v>
      </c>
      <c r="G14" s="281"/>
      <c r="H14" s="281"/>
      <c r="I14" s="281"/>
      <c r="J14" s="281"/>
    </row>
    <row r="15" spans="3:10" ht="14.25">
      <c r="C15" s="515"/>
      <c r="D15" s="509"/>
      <c r="E15" s="510">
        <v>5</v>
      </c>
      <c r="F15" s="508" t="s">
        <v>231</v>
      </c>
      <c r="G15" s="342"/>
      <c r="H15" s="342"/>
      <c r="I15" s="342"/>
      <c r="J15" s="342"/>
    </row>
    <row r="16" spans="3:10" ht="14.25">
      <c r="C16" s="516">
        <v>2</v>
      </c>
      <c r="D16" s="517" t="s">
        <v>370</v>
      </c>
      <c r="E16" s="518"/>
      <c r="F16" s="518"/>
      <c r="G16" s="519"/>
      <c r="H16" s="519"/>
      <c r="I16" s="519"/>
      <c r="J16" s="519"/>
    </row>
    <row r="17" spans="3:10" ht="14.25">
      <c r="C17" s="516">
        <v>3</v>
      </c>
      <c r="D17" s="517" t="s">
        <v>45</v>
      </c>
      <c r="E17" s="518"/>
      <c r="F17" s="518"/>
      <c r="G17" s="519"/>
      <c r="H17" s="519"/>
      <c r="I17" s="519"/>
      <c r="J17" s="519"/>
    </row>
    <row r="18" spans="3:10" ht="14.25">
      <c r="C18" s="516">
        <v>4</v>
      </c>
      <c r="D18" s="517" t="s">
        <v>371</v>
      </c>
      <c r="E18" s="518"/>
      <c r="F18" s="518"/>
      <c r="G18" s="519"/>
      <c r="H18" s="519"/>
      <c r="I18" s="519"/>
      <c r="J18" s="519"/>
    </row>
    <row r="20" spans="4:10" ht="14.25">
      <c r="D20" s="116"/>
      <c r="E20" s="372"/>
      <c r="F20" s="372"/>
      <c r="G20" s="93"/>
      <c r="H20" s="93"/>
      <c r="I20" s="93"/>
      <c r="J20" s="93"/>
    </row>
  </sheetData>
  <sheetProtection/>
  <mergeCells count="5">
    <mergeCell ref="C9:C11"/>
    <mergeCell ref="D9:D11"/>
    <mergeCell ref="E9:F9"/>
    <mergeCell ref="D4:K4"/>
    <mergeCell ref="C2:J2"/>
  </mergeCells>
  <printOptions gridLines="1"/>
  <pageMargins left="0.17" right="0.17" top="0.28" bottom="0.27" header="0.23" footer="0.16"/>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B2:I14"/>
  <sheetViews>
    <sheetView zoomScalePageLayoutView="0" workbookViewId="0" topLeftCell="A1">
      <selection activeCell="H14" sqref="H14"/>
    </sheetView>
  </sheetViews>
  <sheetFormatPr defaultColWidth="9.140625" defaultRowHeight="15"/>
  <cols>
    <col min="2" max="2" width="12.28125" style="0" customWidth="1"/>
    <col min="3" max="3" width="16.28125" style="0" customWidth="1"/>
    <col min="4" max="4" width="13.140625" style="0" customWidth="1"/>
    <col min="5" max="5" width="17.57421875" style="0" customWidth="1"/>
    <col min="6" max="6" width="19.140625" style="0" customWidth="1"/>
    <col min="7" max="7" width="17.28125" style="0" customWidth="1"/>
    <col min="8" max="8" width="16.28125" style="0" customWidth="1"/>
    <col min="9" max="9" width="14.7109375" style="0" customWidth="1"/>
  </cols>
  <sheetData>
    <row r="2" spans="2:9" ht="44.25" customHeight="1">
      <c r="B2" s="1062" t="s">
        <v>667</v>
      </c>
      <c r="C2" s="1063"/>
      <c r="D2" s="1063"/>
      <c r="E2" s="1063"/>
      <c r="F2" s="1063"/>
      <c r="G2" s="1063"/>
      <c r="H2" s="1063"/>
      <c r="I2" s="1063"/>
    </row>
    <row r="4" spans="2:8" ht="17.25">
      <c r="B4" s="904" t="str">
        <f>+'GEN INFO'!E17</f>
        <v>ABC PRIVATE UNIVERSITY</v>
      </c>
      <c r="C4" s="904"/>
      <c r="D4" s="904"/>
      <c r="E4" s="904"/>
      <c r="F4" s="904"/>
      <c r="G4" s="904"/>
      <c r="H4" s="904"/>
    </row>
    <row r="5" spans="2:8" ht="14.25">
      <c r="B5" s="93"/>
      <c r="C5" s="93"/>
      <c r="D5" s="40"/>
      <c r="E5" s="40"/>
      <c r="F5" s="40"/>
      <c r="G5" s="504"/>
      <c r="H5" s="92"/>
    </row>
    <row r="6" spans="2:8" ht="14.25">
      <c r="B6" s="93"/>
      <c r="C6" s="93"/>
      <c r="D6" s="40"/>
      <c r="E6" s="40"/>
      <c r="F6" s="40"/>
      <c r="G6" s="40"/>
      <c r="H6" s="92"/>
    </row>
    <row r="7" spans="2:8" ht="15.75">
      <c r="B7" s="93"/>
      <c r="C7" s="93"/>
      <c r="D7" s="40"/>
      <c r="E7" s="507" t="str">
        <f>+'[1]S-27'!E8</f>
        <v>CET CODE</v>
      </c>
      <c r="F7" s="269"/>
      <c r="G7" s="454" t="str">
        <f>+'S-28'!H6</f>
        <v>ABCPU</v>
      </c>
      <c r="H7" s="92"/>
    </row>
    <row r="8" ht="15" thickBot="1"/>
    <row r="9" spans="7:9" ht="15" thickBot="1">
      <c r="G9" s="1059" t="s">
        <v>379</v>
      </c>
      <c r="H9" s="1060"/>
      <c r="I9" s="1061"/>
    </row>
    <row r="10" spans="2:9" ht="27" thickBot="1" thickTop="1">
      <c r="B10" s="501" t="s">
        <v>380</v>
      </c>
      <c r="C10" s="501" t="s">
        <v>335</v>
      </c>
      <c r="D10" s="501" t="s">
        <v>334</v>
      </c>
      <c r="E10" s="501" t="s">
        <v>333</v>
      </c>
      <c r="F10" s="501" t="s">
        <v>332</v>
      </c>
      <c r="G10" s="501" t="s">
        <v>381</v>
      </c>
      <c r="H10" s="501" t="s">
        <v>382</v>
      </c>
      <c r="I10" s="501" t="s">
        <v>383</v>
      </c>
    </row>
    <row r="11" spans="2:6" ht="14.25">
      <c r="B11" s="472"/>
      <c r="C11" s="472"/>
      <c r="D11" s="472"/>
      <c r="E11" s="472"/>
      <c r="F11" s="472"/>
    </row>
    <row r="12" spans="2:9" ht="14.25">
      <c r="B12" s="342"/>
      <c r="C12" s="342"/>
      <c r="D12" s="342"/>
      <c r="E12" s="342"/>
      <c r="F12" s="342"/>
      <c r="G12" s="342"/>
      <c r="H12" s="342"/>
      <c r="I12" s="342"/>
    </row>
    <row r="13" ht="14.25">
      <c r="B13" s="506"/>
    </row>
    <row r="14" spans="2:7" ht="14.25">
      <c r="B14" s="116"/>
      <c r="C14" s="372"/>
      <c r="D14" s="372"/>
      <c r="E14" s="93"/>
      <c r="F14" s="93"/>
      <c r="G14" s="93"/>
    </row>
  </sheetData>
  <sheetProtection/>
  <mergeCells count="3">
    <mergeCell ref="B4:H4"/>
    <mergeCell ref="G9:I9"/>
    <mergeCell ref="B2:I2"/>
  </mergeCells>
  <printOptions gridLines="1"/>
  <pageMargins left="0.17" right="0.17" top="0.28" bottom="0.27" header="0.23" footer="0.16"/>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2:F13"/>
  <sheetViews>
    <sheetView zoomScalePageLayoutView="0" workbookViewId="0" topLeftCell="A1">
      <selection activeCell="G8" sqref="G8"/>
    </sheetView>
  </sheetViews>
  <sheetFormatPr defaultColWidth="9.140625" defaultRowHeight="15"/>
  <cols>
    <col min="2" max="2" width="13.140625" style="0" customWidth="1"/>
    <col min="3" max="3" width="26.8515625" style="0" customWidth="1"/>
    <col min="4" max="4" width="27.140625" style="0" customWidth="1"/>
    <col min="5" max="5" width="32.28125" style="0" customWidth="1"/>
  </cols>
  <sheetData>
    <row r="2" spans="2:6" ht="49.5" customHeight="1">
      <c r="B2" s="1062" t="s">
        <v>578</v>
      </c>
      <c r="C2" s="1063"/>
      <c r="D2" s="1063"/>
      <c r="E2" s="1063"/>
      <c r="F2" s="1063"/>
    </row>
    <row r="5" spans="2:5" ht="21">
      <c r="B5" s="593" t="str">
        <f>+'S-29'!B4:H4</f>
        <v>ABC PRIVATE UNIVERSITY</v>
      </c>
      <c r="C5" s="593"/>
      <c r="D5" s="593"/>
      <c r="E5" s="593"/>
    </row>
    <row r="7" spans="2:5" ht="17.25">
      <c r="B7" s="592"/>
      <c r="C7" s="592"/>
      <c r="D7" s="592"/>
      <c r="E7" s="592"/>
    </row>
    <row r="8" spans="2:5" ht="62.25" customHeight="1">
      <c r="B8" s="1067" t="s">
        <v>543</v>
      </c>
      <c r="C8" s="1067"/>
      <c r="D8" s="1067"/>
      <c r="E8" s="1067"/>
    </row>
    <row r="9" spans="2:5" ht="25.5" customHeight="1">
      <c r="B9" s="678" t="s">
        <v>199</v>
      </c>
      <c r="C9" s="678" t="s">
        <v>412</v>
      </c>
      <c r="D9" s="678" t="s">
        <v>413</v>
      </c>
      <c r="E9" s="678" t="s">
        <v>414</v>
      </c>
    </row>
    <row r="10" spans="2:5" ht="17.25">
      <c r="B10" s="592"/>
      <c r="C10" s="592"/>
      <c r="D10" s="592"/>
      <c r="E10" s="592"/>
    </row>
    <row r="11" s="566" customFormat="1" ht="14.25"/>
    <row r="13" spans="2:5" ht="14.25">
      <c r="B13" s="1064"/>
      <c r="C13" s="1065"/>
      <c r="D13" s="1066"/>
      <c r="E13" s="1066"/>
    </row>
  </sheetData>
  <sheetProtection/>
  <mergeCells count="3">
    <mergeCell ref="B13:E13"/>
    <mergeCell ref="B8:E8"/>
    <mergeCell ref="B2:F2"/>
  </mergeCells>
  <printOptions gridLines="1"/>
  <pageMargins left="0.17" right="0.17" top="0.28" bottom="0.27" header="0.23" footer="0.16"/>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B2:J11"/>
  <sheetViews>
    <sheetView zoomScalePageLayoutView="0" workbookViewId="0" topLeftCell="A1">
      <selection activeCell="D7" sqref="D7"/>
    </sheetView>
  </sheetViews>
  <sheetFormatPr defaultColWidth="9.140625" defaultRowHeight="15"/>
  <cols>
    <col min="2" max="2" width="11.7109375" style="0" customWidth="1"/>
    <col min="3" max="3" width="17.8515625" style="0" bestFit="1" customWidth="1"/>
    <col min="4" max="4" width="21.140625" style="0" bestFit="1" customWidth="1"/>
    <col min="5" max="5" width="12.00390625" style="637" customWidth="1"/>
    <col min="6" max="6" width="20.8515625" style="637" customWidth="1"/>
    <col min="7" max="7" width="11.00390625" style="0" customWidth="1"/>
    <col min="8" max="8" width="17.00390625" style="0" customWidth="1"/>
    <col min="9" max="9" width="13.28125" style="0" customWidth="1"/>
  </cols>
  <sheetData>
    <row r="2" spans="2:9" ht="72" customHeight="1">
      <c r="B2" s="1068" t="s">
        <v>601</v>
      </c>
      <c r="C2" s="1069"/>
      <c r="D2" s="1069"/>
      <c r="E2" s="1069"/>
      <c r="F2" s="1069"/>
      <c r="G2" s="1069"/>
      <c r="H2" s="1069"/>
      <c r="I2" s="1069"/>
    </row>
    <row r="4" spans="2:4" ht="21">
      <c r="B4" s="432" t="str">
        <f>+'S-29'!B4:H4</f>
        <v>ABC PRIVATE UNIVERSITY</v>
      </c>
      <c r="C4" s="593"/>
      <c r="D4" s="593"/>
    </row>
    <row r="6" spans="2:3" ht="17.25">
      <c r="B6" s="592"/>
      <c r="C6" s="592"/>
    </row>
    <row r="7" spans="2:10" s="690" customFormat="1" ht="135" customHeight="1">
      <c r="B7" s="688" t="s">
        <v>528</v>
      </c>
      <c r="C7" s="689" t="s">
        <v>402</v>
      </c>
      <c r="D7" s="689" t="s">
        <v>403</v>
      </c>
      <c r="E7" s="689" t="s">
        <v>529</v>
      </c>
      <c r="F7" s="689" t="s">
        <v>530</v>
      </c>
      <c r="G7" s="689" t="s">
        <v>535</v>
      </c>
      <c r="H7" s="689" t="s">
        <v>550</v>
      </c>
      <c r="I7" s="689" t="s">
        <v>551</v>
      </c>
      <c r="J7" s="689" t="s">
        <v>574</v>
      </c>
    </row>
    <row r="10" s="566" customFormat="1" ht="14.25"/>
    <row r="11" spans="4:6" ht="14.25">
      <c r="D11" s="1064" t="s">
        <v>372</v>
      </c>
      <c r="E11" s="1065"/>
      <c r="F11" s="1066"/>
    </row>
  </sheetData>
  <sheetProtection/>
  <mergeCells count="2">
    <mergeCell ref="D11:F11"/>
    <mergeCell ref="B2:I2"/>
  </mergeCells>
  <printOptions gridLines="1"/>
  <pageMargins left="0.17" right="0.17" top="0.28" bottom="0.27" header="0.23" footer="0.16"/>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rgb="FFC00000"/>
  </sheetPr>
  <dimension ref="B2:T58"/>
  <sheetViews>
    <sheetView zoomScalePageLayoutView="0" workbookViewId="0" topLeftCell="A1">
      <selection activeCell="A43" sqref="A43:IV43"/>
    </sheetView>
  </sheetViews>
  <sheetFormatPr defaultColWidth="9.140625" defaultRowHeight="15"/>
  <cols>
    <col min="1" max="1" width="5.28125" style="3" customWidth="1"/>
    <col min="2" max="2" width="3.00390625" style="3" customWidth="1"/>
    <col min="3" max="4" width="2.421875" style="3" customWidth="1"/>
    <col min="5" max="5" width="33.8515625" style="3" customWidth="1"/>
    <col min="6" max="6" width="14.421875" style="3" customWidth="1"/>
    <col min="7" max="8" width="12.00390625" style="3" customWidth="1"/>
    <col min="9" max="9" width="12.421875" style="3" bestFit="1" customWidth="1"/>
    <col min="10" max="15" width="12.00390625" style="3" customWidth="1"/>
    <col min="16" max="16" width="13.8515625" style="3" customWidth="1"/>
    <col min="17" max="17" width="12.00390625" style="3" customWidth="1"/>
    <col min="18" max="18" width="2.28125" style="3" customWidth="1"/>
    <col min="19" max="19" width="9.140625" style="3" customWidth="1"/>
    <col min="20" max="20" width="9.28125" style="3" bestFit="1" customWidth="1"/>
    <col min="21" max="16384" width="9.140625" style="3" customWidth="1"/>
  </cols>
  <sheetData>
    <row r="1" ht="12.75"/>
    <row r="2" spans="2:17" ht="15" customHeight="1">
      <c r="B2" s="1074" t="str">
        <f>+'S-1'!G4</f>
        <v>ABC PRIVATE UNIVERSITY</v>
      </c>
      <c r="C2" s="1074"/>
      <c r="D2" s="1074"/>
      <c r="E2" s="1074"/>
      <c r="F2" s="1074"/>
      <c r="G2" s="1074"/>
      <c r="H2" s="1074"/>
      <c r="I2" s="1074"/>
      <c r="J2" s="1074"/>
      <c r="K2" s="1074"/>
      <c r="L2" s="1074"/>
      <c r="M2" s="1074"/>
      <c r="N2" s="1074"/>
      <c r="O2" s="1074"/>
      <c r="P2" s="1074"/>
      <c r="Q2" s="1074"/>
    </row>
    <row r="3" spans="2:17" ht="15" customHeight="1">
      <c r="B3" s="52"/>
      <c r="C3" s="52"/>
      <c r="D3" s="52"/>
      <c r="E3" s="52"/>
      <c r="F3" s="52"/>
      <c r="G3" s="52"/>
      <c r="H3" s="52"/>
      <c r="I3" s="52"/>
      <c r="J3" s="52"/>
      <c r="K3" s="52"/>
      <c r="L3" s="52"/>
      <c r="M3" s="52" t="str">
        <f>+'GEN INFO'!J17</f>
        <v>ABCPU</v>
      </c>
      <c r="N3" s="68"/>
      <c r="O3" s="67" t="str">
        <f>+'S-23'!F8</f>
        <v>AMOUNT IN RUPEES</v>
      </c>
      <c r="P3" s="52"/>
      <c r="Q3" s="80"/>
    </row>
    <row r="4" spans="2:17" ht="18">
      <c r="B4" s="1075" t="s">
        <v>617</v>
      </c>
      <c r="C4" s="1075"/>
      <c r="D4" s="1075"/>
      <c r="E4" s="1075"/>
      <c r="F4" s="1075"/>
      <c r="G4" s="1075"/>
      <c r="H4" s="1075"/>
      <c r="I4" s="1075"/>
      <c r="J4" s="1075"/>
      <c r="K4" s="1075"/>
      <c r="L4" s="1075"/>
      <c r="M4" s="1075"/>
      <c r="N4" s="1075"/>
      <c r="O4" s="1075"/>
      <c r="P4" s="1075"/>
      <c r="Q4" s="1075"/>
    </row>
    <row r="5" spans="2:9" ht="13.5" thickBot="1">
      <c r="B5" s="9"/>
      <c r="C5" s="4"/>
      <c r="D5" s="4"/>
      <c r="E5" s="4"/>
      <c r="F5" s="4"/>
      <c r="G5" s="4"/>
      <c r="H5" s="4"/>
      <c r="I5" s="4"/>
    </row>
    <row r="6" spans="2:17" ht="15" customHeight="1" thickBot="1" thickTop="1">
      <c r="B6" s="1076"/>
      <c r="C6" s="1077"/>
      <c r="D6" s="1078"/>
      <c r="E6" s="1078"/>
      <c r="F6" s="1089" t="s">
        <v>104</v>
      </c>
      <c r="G6" s="1090"/>
      <c r="H6" s="1090"/>
      <c r="I6" s="1090"/>
      <c r="J6" s="1090"/>
      <c r="K6" s="1090"/>
      <c r="L6" s="1090"/>
      <c r="M6" s="1090"/>
      <c r="N6" s="1090"/>
      <c r="O6" s="1091"/>
      <c r="P6" s="1070" t="s">
        <v>144</v>
      </c>
      <c r="Q6" s="1071"/>
    </row>
    <row r="7" spans="2:17" ht="15" customHeight="1" thickBot="1">
      <c r="B7" s="1079"/>
      <c r="C7" s="1080"/>
      <c r="D7" s="1081"/>
      <c r="E7" s="1081"/>
      <c r="F7" s="1085" t="str">
        <f>+'S-2'!E9</f>
        <v> B.TECH</v>
      </c>
      <c r="G7" s="1086"/>
      <c r="H7" s="1087" t="str">
        <f>+'S-2'!G9</f>
        <v> M.TECH</v>
      </c>
      <c r="I7" s="1088"/>
      <c r="J7" s="1085" t="str">
        <f>+'S-2'!I9</f>
        <v>MCA</v>
      </c>
      <c r="K7" s="1086"/>
      <c r="L7" s="1087" t="str">
        <f>+'S-2'!K9</f>
        <v>MBA</v>
      </c>
      <c r="M7" s="1088"/>
      <c r="N7" s="1092" t="str">
        <f>+'S-2'!M9</f>
        <v>OTHERS IF ANY</v>
      </c>
      <c r="O7" s="1093"/>
      <c r="P7" s="1072"/>
      <c r="Q7" s="1073"/>
    </row>
    <row r="8" spans="2:17" ht="48.75" thickBot="1">
      <c r="B8" s="1082"/>
      <c r="C8" s="1083"/>
      <c r="D8" s="1084"/>
      <c r="E8" s="1084"/>
      <c r="F8" s="85" t="str">
        <f>+' I&amp;E - SOCIETY'!F8</f>
        <v>FOR THE YEAR ENDED 31/03/2023</v>
      </c>
      <c r="G8" s="144" t="str">
        <f>+' I&amp;E - SOCIETY'!G8</f>
        <v>FOR THE YEAR ENDED 31/03/2022</v>
      </c>
      <c r="H8" s="28" t="str">
        <f aca="true" t="shared" si="0" ref="H8:Q8">+F8</f>
        <v>FOR THE YEAR ENDED 31/03/2023</v>
      </c>
      <c r="I8" s="20" t="str">
        <f t="shared" si="0"/>
        <v>FOR THE YEAR ENDED 31/03/2022</v>
      </c>
      <c r="J8" s="85" t="str">
        <f t="shared" si="0"/>
        <v>FOR THE YEAR ENDED 31/03/2023</v>
      </c>
      <c r="K8" s="86" t="str">
        <f t="shared" si="0"/>
        <v>FOR THE YEAR ENDED 31/03/2022</v>
      </c>
      <c r="L8" s="152" t="str">
        <f t="shared" si="0"/>
        <v>FOR THE YEAR ENDED 31/03/2023</v>
      </c>
      <c r="M8" s="81" t="str">
        <f t="shared" si="0"/>
        <v>FOR THE YEAR ENDED 31/03/2022</v>
      </c>
      <c r="N8" s="90" t="str">
        <f t="shared" si="0"/>
        <v>FOR THE YEAR ENDED 31/03/2023</v>
      </c>
      <c r="O8" s="81" t="str">
        <f t="shared" si="0"/>
        <v>FOR THE YEAR ENDED 31/03/2022</v>
      </c>
      <c r="P8" s="90" t="str">
        <f t="shared" si="0"/>
        <v>FOR THE YEAR ENDED 31/03/2023</v>
      </c>
      <c r="Q8" s="79" t="str">
        <f t="shared" si="0"/>
        <v>FOR THE YEAR ENDED 31/03/2022</v>
      </c>
    </row>
    <row r="9" spans="2:17" ht="14.25" thickBot="1" thickTop="1">
      <c r="B9" s="54"/>
      <c r="C9" s="55"/>
      <c r="D9" s="56"/>
      <c r="E9" s="56"/>
      <c r="F9" s="145"/>
      <c r="G9" s="84"/>
      <c r="H9" s="58"/>
      <c r="I9" s="59"/>
      <c r="J9" s="87"/>
      <c r="K9" s="88"/>
      <c r="L9" s="58"/>
      <c r="M9" s="59"/>
      <c r="N9" s="87"/>
      <c r="O9" s="59"/>
      <c r="P9" s="87"/>
      <c r="Q9" s="57"/>
    </row>
    <row r="10" spans="2:17" ht="13.5" thickTop="1">
      <c r="B10" s="21"/>
      <c r="C10" s="29"/>
      <c r="D10" s="2"/>
      <c r="E10" s="4"/>
      <c r="F10" s="91"/>
      <c r="G10" s="83"/>
      <c r="H10" s="13"/>
      <c r="I10" s="10"/>
      <c r="J10" s="89"/>
      <c r="K10" s="83"/>
      <c r="L10" s="13"/>
      <c r="M10" s="10"/>
      <c r="N10" s="153"/>
      <c r="O10" s="82"/>
      <c r="P10" s="89"/>
      <c r="Q10" s="34"/>
    </row>
    <row r="11" spans="2:17" ht="12.75">
      <c r="B11" s="24" t="s">
        <v>5</v>
      </c>
      <c r="C11" s="30"/>
      <c r="D11" s="1"/>
      <c r="E11" s="4"/>
      <c r="F11" s="91"/>
      <c r="G11" s="83"/>
      <c r="H11" s="13"/>
      <c r="I11" s="10"/>
      <c r="J11" s="89"/>
      <c r="K11" s="83"/>
      <c r="L11" s="13"/>
      <c r="M11" s="10"/>
      <c r="N11" s="89"/>
      <c r="O11" s="10"/>
      <c r="P11" s="89"/>
      <c r="Q11" s="23"/>
    </row>
    <row r="12" spans="2:17" ht="12.75">
      <c r="B12" s="25"/>
      <c r="C12" s="29" t="s">
        <v>127</v>
      </c>
      <c r="D12" s="2"/>
      <c r="E12" s="4"/>
      <c r="F12" s="129">
        <f>+'S-1'!Q44</f>
        <v>11200000</v>
      </c>
      <c r="G12" s="146">
        <f>+'S-1'!T44</f>
        <v>11200000</v>
      </c>
      <c r="H12" s="38">
        <f>+'S-1'!Q52</f>
        <v>2555000</v>
      </c>
      <c r="I12" s="39">
        <f>+'S-1'!T52</f>
        <v>2555000</v>
      </c>
      <c r="J12" s="119">
        <f>+'S-1'!Q61</f>
        <v>2700000</v>
      </c>
      <c r="K12" s="118">
        <f>+'S-1'!T61</f>
        <v>2700000</v>
      </c>
      <c r="L12" s="119">
        <f>+'S-1'!Q68</f>
        <v>2700000</v>
      </c>
      <c r="M12" s="40">
        <f>+'S-1'!T68</f>
        <v>2700000</v>
      </c>
      <c r="N12" s="119">
        <f>+'S-1'!Q73</f>
        <v>0</v>
      </c>
      <c r="O12" s="39">
        <f>+'S-1'!T73</f>
        <v>0</v>
      </c>
      <c r="P12" s="119">
        <f>+F12+H12+J12+L12+N12</f>
        <v>19155000</v>
      </c>
      <c r="Q12" s="37">
        <f>+G12+I12+K12+M12+O12</f>
        <v>19155000</v>
      </c>
    </row>
    <row r="13" spans="2:17" ht="12.75">
      <c r="B13" s="25"/>
      <c r="C13" s="29"/>
      <c r="D13" s="2"/>
      <c r="E13" s="4"/>
      <c r="F13" s="129"/>
      <c r="G13" s="118"/>
      <c r="H13" s="38"/>
      <c r="I13" s="39"/>
      <c r="J13" s="119"/>
      <c r="K13" s="118"/>
      <c r="L13" s="38"/>
      <c r="M13" s="39"/>
      <c r="N13" s="119"/>
      <c r="O13" s="39"/>
      <c r="P13" s="119"/>
      <c r="Q13" s="37"/>
    </row>
    <row r="14" spans="2:17" ht="12.75">
      <c r="B14" s="25"/>
      <c r="C14" s="29" t="s">
        <v>129</v>
      </c>
      <c r="D14" s="2"/>
      <c r="E14" s="4"/>
      <c r="F14" s="129"/>
      <c r="G14" s="118"/>
      <c r="H14" s="38"/>
      <c r="I14" s="39"/>
      <c r="J14" s="119"/>
      <c r="K14" s="118"/>
      <c r="L14" s="38"/>
      <c r="M14" s="39"/>
      <c r="N14" s="119"/>
      <c r="O14" s="39"/>
      <c r="P14" s="119"/>
      <c r="Q14" s="37"/>
    </row>
    <row r="15" spans="2:17" ht="12.75">
      <c r="B15" s="24"/>
      <c r="C15" s="29"/>
      <c r="D15" s="4" t="s">
        <v>252</v>
      </c>
      <c r="F15" s="129">
        <f>+'S-14'!E14-'S-14'!E24</f>
        <v>264173</v>
      </c>
      <c r="G15" s="118">
        <f>+'S-14'!F14-'S-14'!F24</f>
        <v>0</v>
      </c>
      <c r="H15" s="38">
        <f>+'S-14'!G14</f>
        <v>58493.1</v>
      </c>
      <c r="I15" s="40">
        <f>+'S-14'!H14-'S-14'!H24</f>
        <v>0</v>
      </c>
      <c r="J15" s="119">
        <f>+'S-14'!I14-'S-14'!I24</f>
        <v>54834.6</v>
      </c>
      <c r="K15" s="123">
        <f>+'S-14'!J14-'S-14'!J24</f>
        <v>0</v>
      </c>
      <c r="L15" s="38">
        <f>+'S-14'!K14-'S-14'!K24</f>
        <v>35000</v>
      </c>
      <c r="M15" s="40">
        <f>+'S-14'!L14-'S-14'!L24</f>
        <v>0</v>
      </c>
      <c r="N15" s="119">
        <f>+'S-14'!M14</f>
        <v>38995.4</v>
      </c>
      <c r="O15" s="39">
        <f>+'S-14'!N14-'S-14'!N24</f>
        <v>0</v>
      </c>
      <c r="P15" s="119">
        <f>+F15+H15+J15+L15+N15</f>
        <v>451496.1</v>
      </c>
      <c r="Q15" s="37">
        <f>+G15+I15+K15+M15+O15</f>
        <v>0</v>
      </c>
    </row>
    <row r="16" spans="2:17" ht="12.75">
      <c r="B16" s="24"/>
      <c r="C16" s="29"/>
      <c r="D16" s="5" t="s">
        <v>130</v>
      </c>
      <c r="F16" s="129">
        <f>+'S-2'!E33</f>
        <v>2438264.5</v>
      </c>
      <c r="G16" s="118">
        <f>+'S-2'!F33</f>
        <v>4464596</v>
      </c>
      <c r="H16" s="38">
        <f>+'S-2'!G33</f>
        <v>533215</v>
      </c>
      <c r="I16" s="40">
        <f>+'S-2'!H33</f>
        <v>40000</v>
      </c>
      <c r="J16" s="119">
        <f>+'S-2'!I33</f>
        <v>0</v>
      </c>
      <c r="K16" s="123">
        <f>+'S-2'!J33</f>
        <v>55000</v>
      </c>
      <c r="L16" s="119">
        <f>+'S-2'!K33</f>
        <v>266608</v>
      </c>
      <c r="M16" s="40">
        <f>+'S-2'!L33</f>
        <v>55000</v>
      </c>
      <c r="N16" s="119">
        <f>+'S-2'!M33</f>
        <v>0</v>
      </c>
      <c r="O16" s="39">
        <f>+'S-2'!N33</f>
        <v>5500</v>
      </c>
      <c r="P16" s="119">
        <f>+F16+H16+J16+L16+N16</f>
        <v>3238087.5</v>
      </c>
      <c r="Q16" s="37">
        <f>+G16+I16+K16+M16+O16</f>
        <v>4620096</v>
      </c>
    </row>
    <row r="17" spans="2:17" ht="12.75">
      <c r="B17" s="25"/>
      <c r="C17" s="29"/>
      <c r="D17" s="2"/>
      <c r="E17" s="4"/>
      <c r="F17" s="129"/>
      <c r="G17" s="118"/>
      <c r="H17" s="38"/>
      <c r="I17" s="39"/>
      <c r="J17" s="119"/>
      <c r="K17" s="118"/>
      <c r="L17" s="38"/>
      <c r="M17" s="39"/>
      <c r="N17" s="119"/>
      <c r="O17" s="39"/>
      <c r="P17" s="119"/>
      <c r="Q17" s="37"/>
    </row>
    <row r="18" spans="2:17" ht="13.5" thickBot="1">
      <c r="B18" s="24" t="s">
        <v>40</v>
      </c>
      <c r="C18" s="29"/>
      <c r="D18" s="2"/>
      <c r="E18" s="4"/>
      <c r="F18" s="147">
        <f>+SUM(F12:F17)</f>
        <v>13902437.5</v>
      </c>
      <c r="G18" s="131">
        <f>SUM(G12:G17)</f>
        <v>15664596</v>
      </c>
      <c r="H18" s="147">
        <f>+SUM(H12:H17)</f>
        <v>3146708.1</v>
      </c>
      <c r="I18" s="131">
        <f>SUM(I12:I17)</f>
        <v>2595000</v>
      </c>
      <c r="J18" s="147">
        <f>+SUM(J12:J17)</f>
        <v>2754834.6</v>
      </c>
      <c r="K18" s="131">
        <f>SUM(K12:K17)</f>
        <v>2755000</v>
      </c>
      <c r="L18" s="147">
        <f>+SUM(L12:L17)</f>
        <v>3001608</v>
      </c>
      <c r="M18" s="131">
        <f>SUM(M12:M17)</f>
        <v>2755000</v>
      </c>
      <c r="N18" s="147">
        <f>+SUM(N12:N17)</f>
        <v>38995.4</v>
      </c>
      <c r="O18" s="131">
        <f>SUM(O12:O17)</f>
        <v>5500</v>
      </c>
      <c r="P18" s="124">
        <f>SUM(P12:P17)</f>
        <v>22844583.6</v>
      </c>
      <c r="Q18" s="42">
        <f>+SUM(Q12:Q17)</f>
        <v>23775096</v>
      </c>
    </row>
    <row r="19" spans="2:17" ht="13.5" thickTop="1">
      <c r="B19" s="21"/>
      <c r="C19" s="29"/>
      <c r="D19" s="2"/>
      <c r="E19" s="4"/>
      <c r="F19" s="119"/>
      <c r="G19" s="118"/>
      <c r="H19" s="38"/>
      <c r="I19" s="39"/>
      <c r="J19" s="119"/>
      <c r="K19" s="118"/>
      <c r="L19" s="38"/>
      <c r="M19" s="39"/>
      <c r="N19" s="119"/>
      <c r="O19" s="39"/>
      <c r="P19" s="119"/>
      <c r="Q19" s="37"/>
    </row>
    <row r="20" spans="2:17" ht="12.75">
      <c r="B20" s="26" t="s">
        <v>0</v>
      </c>
      <c r="C20" s="31"/>
      <c r="D20" s="49"/>
      <c r="E20" s="4"/>
      <c r="F20" s="119"/>
      <c r="G20" s="118"/>
      <c r="H20" s="38"/>
      <c r="I20" s="39"/>
      <c r="J20" s="119"/>
      <c r="K20" s="118"/>
      <c r="L20" s="38"/>
      <c r="M20" s="39"/>
      <c r="N20" s="119"/>
      <c r="O20" s="39"/>
      <c r="P20" s="119"/>
      <c r="Q20" s="37"/>
    </row>
    <row r="21" spans="2:17" ht="12.75">
      <c r="B21" s="26"/>
      <c r="C21" s="31"/>
      <c r="D21" s="49"/>
      <c r="E21" s="4"/>
      <c r="F21" s="119"/>
      <c r="G21" s="118"/>
      <c r="H21" s="38"/>
      <c r="I21" s="39"/>
      <c r="J21" s="119"/>
      <c r="K21" s="118"/>
      <c r="L21" s="38"/>
      <c r="M21" s="39"/>
      <c r="N21" s="119"/>
      <c r="O21" s="39"/>
      <c r="P21" s="119"/>
      <c r="Q21" s="37"/>
    </row>
    <row r="22" spans="2:17" ht="12.75">
      <c r="B22" s="26"/>
      <c r="C22" s="31" t="s">
        <v>131</v>
      </c>
      <c r="D22" s="49"/>
      <c r="E22" s="4"/>
      <c r="F22" s="119"/>
      <c r="G22" s="118"/>
      <c r="H22" s="38"/>
      <c r="I22" s="39"/>
      <c r="J22" s="119"/>
      <c r="K22" s="118"/>
      <c r="L22" s="38"/>
      <c r="M22" s="39"/>
      <c r="N22" s="119"/>
      <c r="O22" s="39"/>
      <c r="P22" s="119"/>
      <c r="Q22" s="37"/>
    </row>
    <row r="23" spans="2:17" ht="12.75">
      <c r="B23" s="26"/>
      <c r="D23" s="9" t="s">
        <v>105</v>
      </c>
      <c r="F23" s="119"/>
      <c r="G23" s="118"/>
      <c r="H23" s="38"/>
      <c r="I23" s="39"/>
      <c r="J23" s="119"/>
      <c r="K23" s="118"/>
      <c r="L23" s="38"/>
      <c r="M23" s="39"/>
      <c r="N23" s="119"/>
      <c r="O23" s="39"/>
      <c r="P23" s="119"/>
      <c r="Q23" s="37">
        <v>0</v>
      </c>
    </row>
    <row r="24" spans="2:17" ht="12.75">
      <c r="B24" s="26"/>
      <c r="C24" s="10"/>
      <c r="D24" s="4"/>
      <c r="E24" s="4" t="s">
        <v>181</v>
      </c>
      <c r="F24" s="119">
        <f>+'S-3'!S16</f>
        <v>384423</v>
      </c>
      <c r="G24" s="118">
        <f>+'S-3'!S82</f>
        <v>325000</v>
      </c>
      <c r="H24" s="38">
        <f>+'S-3'!S28</f>
        <v>368846</v>
      </c>
      <c r="I24" s="39">
        <f>+'S-3'!S94</f>
        <v>1125000</v>
      </c>
      <c r="J24" s="119">
        <f>+'S-3'!S40</f>
        <v>258520</v>
      </c>
      <c r="K24" s="118">
        <f>+'S-3'!S106</f>
        <v>300000</v>
      </c>
      <c r="L24" s="38">
        <f>+'S-3'!S52</f>
        <v>245897</v>
      </c>
      <c r="M24" s="39">
        <f>+'S-3'!S119</f>
        <v>150000</v>
      </c>
      <c r="N24" s="119">
        <f>+'S-3'!S64</f>
        <v>0</v>
      </c>
      <c r="O24" s="39">
        <f>+'S-3'!S131</f>
        <v>41354</v>
      </c>
      <c r="P24" s="119">
        <f>+F24+H24+J24+L24+N24</f>
        <v>1257686</v>
      </c>
      <c r="Q24" s="37">
        <f>+G24+I24+K24+M24+O24</f>
        <v>1941354</v>
      </c>
    </row>
    <row r="25" spans="2:17" ht="12.75">
      <c r="B25" s="26"/>
      <c r="C25" s="10"/>
      <c r="D25" s="4"/>
      <c r="E25" s="4" t="s">
        <v>182</v>
      </c>
      <c r="F25" s="119">
        <f>+'S-4'!T18</f>
        <v>250000</v>
      </c>
      <c r="G25" s="118">
        <f>+'S-4'!T92</f>
        <v>180000</v>
      </c>
      <c r="H25" s="38">
        <f>+'S-4'!T31</f>
        <v>0</v>
      </c>
      <c r="I25" s="39">
        <f>+'S-4'!T105</f>
        <v>150000</v>
      </c>
      <c r="J25" s="119">
        <f>+'S-4'!T44</f>
        <v>0</v>
      </c>
      <c r="K25" s="118">
        <f>+'S-4'!T118</f>
        <v>50000</v>
      </c>
      <c r="L25" s="38">
        <f>+'S-4'!T57</f>
        <v>0</v>
      </c>
      <c r="M25" s="39">
        <f>+'S-4'!T132</f>
        <v>50000</v>
      </c>
      <c r="N25" s="119">
        <f>+'S-4'!T70</f>
        <v>0</v>
      </c>
      <c r="O25" s="39">
        <f>+'S-4'!T145</f>
        <v>5000</v>
      </c>
      <c r="P25" s="119">
        <f>+F25+H25+J25+L25+N25</f>
        <v>250000</v>
      </c>
      <c r="Q25" s="37">
        <f>+G25+I25+K25+M25+O25</f>
        <v>435000</v>
      </c>
    </row>
    <row r="26" spans="2:17" ht="12.75">
      <c r="B26" s="26"/>
      <c r="D26" s="9" t="s">
        <v>106</v>
      </c>
      <c r="E26" s="4"/>
      <c r="F26" s="119"/>
      <c r="G26" s="118"/>
      <c r="H26" s="38"/>
      <c r="I26" s="39"/>
      <c r="J26" s="119"/>
      <c r="K26" s="118"/>
      <c r="L26" s="38"/>
      <c r="M26" s="39"/>
      <c r="N26" s="119"/>
      <c r="O26" s="39"/>
      <c r="P26" s="119"/>
      <c r="Q26" s="37"/>
    </row>
    <row r="27" spans="2:17" ht="12.75">
      <c r="B27" s="26"/>
      <c r="C27" s="10"/>
      <c r="D27" s="4"/>
      <c r="E27" s="4" t="s">
        <v>183</v>
      </c>
      <c r="F27" s="119">
        <f>+'S-5'!P17</f>
        <v>12000</v>
      </c>
      <c r="G27" s="118">
        <f>+'S-5'!P84</f>
        <v>45000</v>
      </c>
      <c r="H27" s="38">
        <f>+'S-5'!P28</f>
        <v>0</v>
      </c>
      <c r="I27" s="39">
        <f>+'S-5'!P95</f>
        <v>15000</v>
      </c>
      <c r="J27" s="119">
        <f>+'S-5'!P39</f>
        <v>0</v>
      </c>
      <c r="K27" s="118">
        <f>+'S-5'!P106</f>
        <v>50000</v>
      </c>
      <c r="L27" s="38">
        <f>+'S-5'!P50</f>
        <v>0</v>
      </c>
      <c r="M27" s="39">
        <f>+'S-5'!P117</f>
        <v>25000</v>
      </c>
      <c r="N27" s="119">
        <f>+'S-5'!P61</f>
        <v>0</v>
      </c>
      <c r="O27" s="39">
        <f>+'S-5'!P127</f>
        <v>25000</v>
      </c>
      <c r="P27" s="119">
        <f>+F27+H27+J27+L27+N27</f>
        <v>12000</v>
      </c>
      <c r="Q27" s="37">
        <f>+G27+I27+K27+M27+O27</f>
        <v>160000</v>
      </c>
    </row>
    <row r="28" spans="2:17" ht="12.75">
      <c r="B28" s="26"/>
      <c r="C28" s="10"/>
      <c r="D28" s="4"/>
      <c r="E28" s="4" t="s">
        <v>184</v>
      </c>
      <c r="F28" s="119">
        <f>+'S-6'!P17</f>
        <v>80000</v>
      </c>
      <c r="G28" s="118">
        <f>+'S-6'!P83</f>
        <v>300000</v>
      </c>
      <c r="H28" s="38">
        <f>+'S-6'!P28</f>
        <v>0</v>
      </c>
      <c r="I28" s="39">
        <f>+'S-6'!P94</f>
        <v>75000</v>
      </c>
      <c r="J28" s="119">
        <f>+'S-6'!P39</f>
        <v>0</v>
      </c>
      <c r="K28" s="118">
        <f>+'S-6'!P105</f>
        <v>50000</v>
      </c>
      <c r="L28" s="38">
        <f>+'S-6'!P50</f>
        <v>0</v>
      </c>
      <c r="M28" s="39">
        <f>+'S-6'!P115</f>
        <v>25000</v>
      </c>
      <c r="N28" s="119">
        <f>+'S-6'!P61</f>
        <v>0</v>
      </c>
      <c r="O28" s="39">
        <f>+'S-6'!P126</f>
        <v>2500</v>
      </c>
      <c r="P28" s="119">
        <f>+F28+H28+J28+L28+N28</f>
        <v>80000</v>
      </c>
      <c r="Q28" s="37">
        <f>+G28+I28+K28+M28+O28</f>
        <v>452500</v>
      </c>
    </row>
    <row r="29" spans="2:17" ht="12.75">
      <c r="B29" s="26"/>
      <c r="C29" s="33" t="s">
        <v>132</v>
      </c>
      <c r="D29" s="4"/>
      <c r="E29" s="4"/>
      <c r="F29" s="119"/>
      <c r="G29" s="118"/>
      <c r="H29" s="38"/>
      <c r="I29" s="39"/>
      <c r="J29" s="119"/>
      <c r="K29" s="118"/>
      <c r="L29" s="38"/>
      <c r="M29" s="39"/>
      <c r="N29" s="119"/>
      <c r="O29" s="39"/>
      <c r="P29" s="119"/>
      <c r="Q29" s="37"/>
    </row>
    <row r="30" spans="2:17" ht="12.75">
      <c r="B30" s="26"/>
      <c r="D30" s="9" t="s">
        <v>124</v>
      </c>
      <c r="E30" s="4"/>
      <c r="F30" s="119"/>
      <c r="G30" s="118"/>
      <c r="H30" s="38"/>
      <c r="I30" s="39"/>
      <c r="J30" s="119"/>
      <c r="K30" s="118"/>
      <c r="L30" s="40"/>
      <c r="M30" s="39"/>
      <c r="N30" s="119"/>
      <c r="O30" s="39"/>
      <c r="P30" s="119"/>
      <c r="Q30" s="37"/>
    </row>
    <row r="31" spans="2:17" ht="12.75">
      <c r="B31" s="26"/>
      <c r="C31" s="10"/>
      <c r="D31" s="4"/>
      <c r="E31" s="4" t="s">
        <v>181</v>
      </c>
      <c r="F31" s="129">
        <f>+'S-3'!T16</f>
        <v>150000</v>
      </c>
      <c r="G31" s="118">
        <f>+'S-3'!T82</f>
        <v>100000</v>
      </c>
      <c r="H31" s="38">
        <f>+'S-3'!T28</f>
        <v>0</v>
      </c>
      <c r="I31" s="39">
        <f>+'S-3'!T94</f>
        <v>25000</v>
      </c>
      <c r="J31" s="119">
        <f>+'S-3'!T40</f>
        <v>0</v>
      </c>
      <c r="K31" s="118">
        <f>+'S-3'!T106</f>
        <v>15000</v>
      </c>
      <c r="L31" s="40">
        <f>+'S-3'!T52</f>
        <v>0</v>
      </c>
      <c r="M31" s="39">
        <f>+'S-3'!T119</f>
        <v>10000</v>
      </c>
      <c r="N31" s="119">
        <f>+'S-3'!T64</f>
        <v>0</v>
      </c>
      <c r="O31" s="39">
        <f>+'S-3'!T131</f>
        <v>10000</v>
      </c>
      <c r="P31" s="119">
        <f>+F31+H31+J31+L31+N31</f>
        <v>150000</v>
      </c>
      <c r="Q31" s="37">
        <f>+G31+I31+K31+M31+O31</f>
        <v>160000</v>
      </c>
    </row>
    <row r="32" spans="2:17" ht="12.75">
      <c r="B32" s="26"/>
      <c r="C32" s="10"/>
      <c r="D32" s="4"/>
      <c r="E32" s="4" t="s">
        <v>182</v>
      </c>
      <c r="F32" s="129">
        <f>+'S-4'!U18</f>
        <v>12500</v>
      </c>
      <c r="G32" s="118">
        <f>+'S-4'!U92</f>
        <v>100000</v>
      </c>
      <c r="H32" s="38">
        <f>+'S-4'!U31</f>
        <v>0</v>
      </c>
      <c r="I32" s="39">
        <f>+'S-4'!U105</f>
        <v>75000</v>
      </c>
      <c r="J32" s="119">
        <f>+'S-4'!U44</f>
        <v>0</v>
      </c>
      <c r="K32" s="118">
        <f>+'S-4'!U118</f>
        <v>50000</v>
      </c>
      <c r="L32" s="40">
        <f>+'S-4'!U57</f>
        <v>0</v>
      </c>
      <c r="M32" s="39">
        <f>+'S-4'!U132</f>
        <v>25000</v>
      </c>
      <c r="N32" s="119">
        <f>+'S-4'!U70</f>
        <v>0</v>
      </c>
      <c r="O32" s="39">
        <f>+'S-4'!U145</f>
        <v>2500</v>
      </c>
      <c r="P32" s="119">
        <f>+F32+H32+J32+L32+N32</f>
        <v>12500</v>
      </c>
      <c r="Q32" s="37">
        <f>+G32+I32+K32+M32+O32</f>
        <v>252500</v>
      </c>
    </row>
    <row r="33" spans="2:17" ht="12.75">
      <c r="B33" s="26"/>
      <c r="D33" s="9" t="s">
        <v>125</v>
      </c>
      <c r="E33" s="4"/>
      <c r="F33" s="129"/>
      <c r="G33" s="118"/>
      <c r="H33" s="38"/>
      <c r="I33" s="39"/>
      <c r="J33" s="129"/>
      <c r="K33" s="118"/>
      <c r="L33" s="40"/>
      <c r="M33" s="39"/>
      <c r="N33" s="119"/>
      <c r="O33" s="39"/>
      <c r="P33" s="119"/>
      <c r="Q33" s="37"/>
    </row>
    <row r="34" spans="2:17" ht="12.75">
      <c r="B34" s="26"/>
      <c r="C34" s="10"/>
      <c r="D34" s="4"/>
      <c r="E34" s="4" t="s">
        <v>183</v>
      </c>
      <c r="F34" s="129">
        <f>+'S-5'!Q17</f>
        <v>80000</v>
      </c>
      <c r="G34" s="118">
        <f>+'S-5'!Q84</f>
        <v>100000</v>
      </c>
      <c r="H34" s="38">
        <f>+'S-5'!Q28</f>
        <v>0</v>
      </c>
      <c r="I34" s="39">
        <f>+'S-5'!Q95</f>
        <v>75000</v>
      </c>
      <c r="J34" s="129">
        <f>+'S-5'!Q39</f>
        <v>0</v>
      </c>
      <c r="K34" s="118">
        <f>+'S-5'!Q106</f>
        <v>50000</v>
      </c>
      <c r="L34" s="40">
        <f>+'S-5'!Q50</f>
        <v>0</v>
      </c>
      <c r="M34" s="39">
        <f>+'S-5'!Q117</f>
        <v>25000</v>
      </c>
      <c r="N34" s="119">
        <f>+'S-5'!Q61</f>
        <v>0</v>
      </c>
      <c r="O34" s="39">
        <f>+'S-5'!Q127</f>
        <v>2500</v>
      </c>
      <c r="P34" s="119">
        <f>+F34+H34+J34+L34+N34</f>
        <v>80000</v>
      </c>
      <c r="Q34" s="37">
        <f>+G34+I34+K34+M34+O34</f>
        <v>252500</v>
      </c>
    </row>
    <row r="35" spans="2:17" ht="12.75">
      <c r="B35" s="26"/>
      <c r="C35" s="10"/>
      <c r="D35" s="4"/>
      <c r="E35" s="4" t="s">
        <v>184</v>
      </c>
      <c r="F35" s="129">
        <f>+'S-6'!Q17</f>
        <v>45000</v>
      </c>
      <c r="G35" s="118">
        <f>+'S-6'!Q83</f>
        <v>100000</v>
      </c>
      <c r="H35" s="38">
        <f>+'S-6'!Q28</f>
        <v>0</v>
      </c>
      <c r="I35" s="39">
        <f>+'S-6'!Q94</f>
        <v>50000</v>
      </c>
      <c r="J35" s="129">
        <f>+'S-6'!Q39</f>
        <v>0</v>
      </c>
      <c r="K35" s="118">
        <f>+'S-6'!Q105</f>
        <v>25000</v>
      </c>
      <c r="L35" s="40">
        <f>+'S-6'!Q50</f>
        <v>0</v>
      </c>
      <c r="M35" s="39">
        <f>+'S-6'!Q115</f>
        <v>10000</v>
      </c>
      <c r="N35" s="119">
        <f>+'S-6'!Q61</f>
        <v>0</v>
      </c>
      <c r="O35" s="39">
        <f>+'S-6'!Q126</f>
        <v>1000</v>
      </c>
      <c r="P35" s="119">
        <f>+F35+H35+J35+L35+N35</f>
        <v>45000</v>
      </c>
      <c r="Q35" s="37">
        <f>+G35+I35+K35+M35+O35</f>
        <v>186000</v>
      </c>
    </row>
    <row r="36" spans="2:17" ht="12.75">
      <c r="B36" s="26"/>
      <c r="C36" s="10"/>
      <c r="D36" s="4"/>
      <c r="E36" s="4"/>
      <c r="F36" s="129"/>
      <c r="G36" s="118"/>
      <c r="H36" s="38"/>
      <c r="I36" s="39"/>
      <c r="J36" s="129"/>
      <c r="K36" s="118"/>
      <c r="L36" s="40"/>
      <c r="M36" s="39"/>
      <c r="N36" s="119"/>
      <c r="O36" s="39"/>
      <c r="P36" s="119"/>
      <c r="Q36" s="37"/>
    </row>
    <row r="37" spans="2:17" ht="12.75">
      <c r="B37" s="26"/>
      <c r="C37" s="33" t="s">
        <v>143</v>
      </c>
      <c r="D37" s="4"/>
      <c r="E37" s="4"/>
      <c r="F37" s="129"/>
      <c r="G37" s="118"/>
      <c r="H37" s="38"/>
      <c r="I37" s="39"/>
      <c r="J37" s="129"/>
      <c r="K37" s="118"/>
      <c r="L37" s="40"/>
      <c r="M37" s="39"/>
      <c r="N37" s="119"/>
      <c r="O37" s="39"/>
      <c r="P37" s="119"/>
      <c r="Q37" s="37"/>
    </row>
    <row r="38" spans="2:17" ht="12.75" hidden="1">
      <c r="B38" s="26"/>
      <c r="C38" s="10"/>
      <c r="D38" s="4"/>
      <c r="E38" s="4"/>
      <c r="F38" s="129"/>
      <c r="G38" s="118"/>
      <c r="H38" s="38"/>
      <c r="I38" s="39"/>
      <c r="J38" s="129"/>
      <c r="K38" s="118"/>
      <c r="L38" s="40"/>
      <c r="M38" s="39"/>
      <c r="N38" s="119"/>
      <c r="O38" s="39"/>
      <c r="P38" s="119"/>
      <c r="Q38" s="37"/>
    </row>
    <row r="39" spans="2:17" ht="12.75">
      <c r="B39" s="26"/>
      <c r="C39" s="33" t="s">
        <v>142</v>
      </c>
      <c r="D39" s="4"/>
      <c r="E39" s="4"/>
      <c r="F39" s="129"/>
      <c r="G39" s="118"/>
      <c r="H39" s="38"/>
      <c r="I39" s="39"/>
      <c r="J39" s="129"/>
      <c r="K39" s="118"/>
      <c r="L39" s="40"/>
      <c r="M39" s="39"/>
      <c r="N39" s="119"/>
      <c r="O39" s="39"/>
      <c r="P39" s="119"/>
      <c r="Q39" s="37"/>
    </row>
    <row r="40" spans="2:17" ht="12.75" hidden="1">
      <c r="B40" s="26"/>
      <c r="C40" s="33"/>
      <c r="D40" s="4"/>
      <c r="E40" s="4"/>
      <c r="F40" s="129"/>
      <c r="G40" s="118"/>
      <c r="H40" s="38"/>
      <c r="I40" s="39"/>
      <c r="J40" s="129"/>
      <c r="K40" s="118"/>
      <c r="L40" s="40"/>
      <c r="M40" s="39"/>
      <c r="N40" s="119"/>
      <c r="O40" s="39"/>
      <c r="P40" s="119"/>
      <c r="Q40" s="37"/>
    </row>
    <row r="41" spans="2:17" ht="12.75">
      <c r="B41" s="26"/>
      <c r="C41" s="30" t="s">
        <v>122</v>
      </c>
      <c r="D41" s="1"/>
      <c r="E41" s="4"/>
      <c r="F41" s="129"/>
      <c r="G41" s="118"/>
      <c r="H41" s="38"/>
      <c r="I41" s="39"/>
      <c r="J41" s="129"/>
      <c r="K41" s="118"/>
      <c r="L41" s="40"/>
      <c r="M41" s="39"/>
      <c r="N41" s="119"/>
      <c r="O41" s="39"/>
      <c r="P41" s="119"/>
      <c r="Q41" s="37"/>
    </row>
    <row r="42" spans="2:17" ht="12.75">
      <c r="B42" s="25"/>
      <c r="C42" s="10"/>
      <c r="D42" s="5" t="s">
        <v>254</v>
      </c>
      <c r="F42" s="129">
        <f>+'S-11'!E75</f>
        <v>7474420.75</v>
      </c>
      <c r="G42" s="118">
        <f>+'S-11'!F75</f>
        <v>6211835</v>
      </c>
      <c r="H42" s="38">
        <f>+'S-11'!G75</f>
        <v>1503384.1500000001</v>
      </c>
      <c r="I42" s="40">
        <f>+'S-11'!H75</f>
        <v>0</v>
      </c>
      <c r="J42" s="129">
        <f>+'S-11'!I75</f>
        <v>92070.45000000001</v>
      </c>
      <c r="K42" s="118">
        <f>+'S-11'!J75</f>
        <v>0</v>
      </c>
      <c r="L42" s="40">
        <f>+'S-11'!K75</f>
        <v>731268.1</v>
      </c>
      <c r="M42" s="39">
        <f>+'S-11'!L75</f>
        <v>0</v>
      </c>
      <c r="N42" s="119">
        <f>+'S-11'!M75</f>
        <v>61380.3</v>
      </c>
      <c r="O42" s="39">
        <f>+'S-11'!N75</f>
        <v>0</v>
      </c>
      <c r="P42" s="119">
        <f>+F42+H42+J42+L42+N42</f>
        <v>9862523.75</v>
      </c>
      <c r="Q42" s="37">
        <f>+G42+I42+K42+M42+O42</f>
        <v>6211835</v>
      </c>
    </row>
    <row r="43" spans="2:17" ht="12.75" hidden="1">
      <c r="B43" s="25"/>
      <c r="C43" s="10"/>
      <c r="D43" s="4"/>
      <c r="E43" s="4"/>
      <c r="F43" s="129"/>
      <c r="G43" s="118"/>
      <c r="H43" s="38"/>
      <c r="I43" s="39"/>
      <c r="J43" s="129"/>
      <c r="K43" s="118"/>
      <c r="L43" s="40"/>
      <c r="M43" s="39"/>
      <c r="N43" s="119"/>
      <c r="O43" s="39"/>
      <c r="P43" s="119"/>
      <c r="Q43" s="37"/>
    </row>
    <row r="44" spans="2:17" ht="12.75">
      <c r="B44" s="25"/>
      <c r="C44" s="33" t="s">
        <v>107</v>
      </c>
      <c r="D44" s="9"/>
      <c r="E44" s="4"/>
      <c r="F44" s="129"/>
      <c r="G44" s="118"/>
      <c r="H44" s="38"/>
      <c r="I44" s="39"/>
      <c r="J44" s="129"/>
      <c r="K44" s="118"/>
      <c r="L44" s="40"/>
      <c r="M44" s="39"/>
      <c r="N44" s="119"/>
      <c r="O44" s="39"/>
      <c r="P44" s="119"/>
      <c r="Q44" s="37"/>
    </row>
    <row r="45" spans="2:17" ht="12.75">
      <c r="B45" s="25"/>
      <c r="C45" s="33"/>
      <c r="D45" s="5" t="s">
        <v>255</v>
      </c>
      <c r="F45" s="129">
        <f>+'S-12'!E17</f>
        <v>2450000</v>
      </c>
      <c r="G45" s="118">
        <f>+'S-12'!F17</f>
        <v>2300000</v>
      </c>
      <c r="H45" s="38">
        <f>+'S-12'!G17</f>
        <v>150000</v>
      </c>
      <c r="I45" s="40">
        <f>+'S-12'!H17</f>
        <v>125000</v>
      </c>
      <c r="J45" s="129">
        <f>+'S-12'!I17</f>
        <v>75000</v>
      </c>
      <c r="K45" s="118">
        <f>+'S-12'!J17</f>
        <v>25000</v>
      </c>
      <c r="L45" s="40">
        <f>+'S-12'!K17</f>
        <v>50000</v>
      </c>
      <c r="M45" s="39">
        <f>+'S-12'!L17</f>
        <v>37500</v>
      </c>
      <c r="N45" s="119">
        <f>+'S-12'!M17</f>
        <v>45000</v>
      </c>
      <c r="O45" s="39">
        <f>+'S-12'!N17</f>
        <v>37500</v>
      </c>
      <c r="P45" s="119">
        <f>+F45+H45+J45+L45+N45</f>
        <v>2770000</v>
      </c>
      <c r="Q45" s="37">
        <f>+G45+I45+K45+M45+O45</f>
        <v>2525000</v>
      </c>
    </row>
    <row r="46" spans="2:17" ht="12.75">
      <c r="B46" s="25"/>
      <c r="C46" s="33"/>
      <c r="D46" s="9"/>
      <c r="E46" s="4"/>
      <c r="F46" s="129"/>
      <c r="G46" s="118"/>
      <c r="H46" s="38"/>
      <c r="I46" s="39"/>
      <c r="J46" s="129"/>
      <c r="K46" s="118"/>
      <c r="L46" s="40"/>
      <c r="M46" s="39"/>
      <c r="N46" s="119"/>
      <c r="O46" s="39"/>
      <c r="P46" s="119"/>
      <c r="Q46" s="37"/>
    </row>
    <row r="47" spans="2:17" ht="12.75">
      <c r="B47" s="25"/>
      <c r="C47" s="33" t="s">
        <v>256</v>
      </c>
      <c r="D47" s="9"/>
      <c r="E47" s="4"/>
      <c r="F47" s="119">
        <f>+'S-13'!I25</f>
        <v>8612250</v>
      </c>
      <c r="G47" s="118">
        <f>+'S-13'!I26</f>
        <v>15052500</v>
      </c>
      <c r="H47" s="38">
        <f>+'S-13'!I48</f>
        <v>1151980</v>
      </c>
      <c r="I47" s="119">
        <f>+'S-13'!I49</f>
        <v>1205200</v>
      </c>
      <c r="J47" s="118">
        <f>+'S-13'!I72</f>
        <v>124947.5</v>
      </c>
      <c r="K47" s="38">
        <f>+'S-13'!I73</f>
        <v>150525</v>
      </c>
      <c r="L47" s="119">
        <f>+'S-13'!I96</f>
        <v>121947.5</v>
      </c>
      <c r="M47" s="118">
        <f>+'S-13'!I97</f>
        <v>130525</v>
      </c>
      <c r="N47" s="38">
        <f>+'S-13'!I121</f>
        <v>100447.5</v>
      </c>
      <c r="O47" s="119">
        <f>+'S-13'!I122</f>
        <v>110525</v>
      </c>
      <c r="P47" s="119">
        <f>+F47+H47+J47+L47+N47</f>
        <v>10111572.5</v>
      </c>
      <c r="Q47" s="37">
        <f>+G47+I47+K47+M47+O47</f>
        <v>16649275</v>
      </c>
    </row>
    <row r="48" spans="2:17" ht="12.75">
      <c r="B48" s="25"/>
      <c r="C48" s="10"/>
      <c r="D48" s="4"/>
      <c r="E48" s="4"/>
      <c r="F48" s="119"/>
      <c r="G48" s="118"/>
      <c r="H48" s="38"/>
      <c r="I48" s="39"/>
      <c r="J48" s="119"/>
      <c r="K48" s="118"/>
      <c r="L48" s="38"/>
      <c r="M48" s="39"/>
      <c r="N48" s="119"/>
      <c r="O48" s="39"/>
      <c r="P48" s="119"/>
      <c r="Q48" s="37"/>
    </row>
    <row r="49" spans="2:17" ht="12.75">
      <c r="B49" s="25"/>
      <c r="C49" s="33" t="s">
        <v>253</v>
      </c>
      <c r="D49" s="4"/>
      <c r="E49" s="4"/>
      <c r="F49" s="119">
        <f>+'S-14'!E23</f>
        <v>264173</v>
      </c>
      <c r="G49" s="118">
        <f>+'S-14'!F23</f>
        <v>0</v>
      </c>
      <c r="H49" s="38">
        <f>+'S-14'!G23</f>
        <v>63125</v>
      </c>
      <c r="I49" s="39">
        <f>+'S-14'!H23</f>
        <v>0</v>
      </c>
      <c r="J49" s="119">
        <f>+'S-14'!I23</f>
        <v>54834.6</v>
      </c>
      <c r="K49" s="118">
        <f>+'S-14'!J23</f>
        <v>0</v>
      </c>
      <c r="L49" s="38">
        <f>+'S-14'!K23</f>
        <v>35000</v>
      </c>
      <c r="M49" s="39">
        <f>+'S-14'!L23</f>
        <v>0</v>
      </c>
      <c r="N49" s="119">
        <f>+'S-14'!M23</f>
        <v>40000</v>
      </c>
      <c r="O49" s="39">
        <f>+'S-14'!N23</f>
        <v>0</v>
      </c>
      <c r="P49" s="119">
        <f>+F49+H49+J49+L49+N49</f>
        <v>457132.6</v>
      </c>
      <c r="Q49" s="37">
        <f>+G49+I49+K49+M49+O49</f>
        <v>0</v>
      </c>
    </row>
    <row r="50" spans="2:17" ht="12.75">
      <c r="B50" s="25"/>
      <c r="C50" s="10"/>
      <c r="D50" s="4"/>
      <c r="E50" s="4"/>
      <c r="F50" s="119"/>
      <c r="G50" s="118"/>
      <c r="H50" s="38"/>
      <c r="I50" s="39"/>
      <c r="J50" s="119"/>
      <c r="K50" s="118"/>
      <c r="L50" s="38"/>
      <c r="M50" s="39"/>
      <c r="N50" s="119"/>
      <c r="O50" s="39"/>
      <c r="P50" s="119"/>
      <c r="Q50" s="37"/>
    </row>
    <row r="51" spans="2:20" ht="13.5" thickBot="1">
      <c r="B51" s="26" t="s">
        <v>38</v>
      </c>
      <c r="C51" s="31"/>
      <c r="D51" s="49"/>
      <c r="E51" s="4"/>
      <c r="F51" s="124">
        <f>SUM(F23:F50)</f>
        <v>19814766.75</v>
      </c>
      <c r="G51" s="131">
        <f>SUM(G24:G50)</f>
        <v>24814335</v>
      </c>
      <c r="H51" s="43">
        <f>SUM(H23:H50)</f>
        <v>3237335.1500000004</v>
      </c>
      <c r="I51" s="44">
        <f>SUM(I24:I50)</f>
        <v>2920200</v>
      </c>
      <c r="J51" s="124">
        <f>SUM(J23:J50)</f>
        <v>605372.5499999999</v>
      </c>
      <c r="K51" s="131">
        <f>SUM(K24:K50)</f>
        <v>765525</v>
      </c>
      <c r="L51" s="43">
        <f>SUM(L23:L50)</f>
        <v>1184112.6</v>
      </c>
      <c r="M51" s="44">
        <f>SUM(M24:M50)</f>
        <v>488025</v>
      </c>
      <c r="N51" s="124">
        <f>SUM(N23:N50)</f>
        <v>246827.8</v>
      </c>
      <c r="O51" s="44">
        <f>SUM(O24:O50)</f>
        <v>237879</v>
      </c>
      <c r="P51" s="124">
        <f>SUM(P23:P50)</f>
        <v>25088414.85</v>
      </c>
      <c r="Q51" s="42">
        <f>+SUM(Q23:Q48)</f>
        <v>29225964</v>
      </c>
      <c r="T51" s="77"/>
    </row>
    <row r="52" spans="2:17" ht="13.5" thickTop="1">
      <c r="B52" s="26"/>
      <c r="C52" s="31"/>
      <c r="D52" s="49"/>
      <c r="E52" s="4"/>
      <c r="F52" s="119"/>
      <c r="G52" s="118"/>
      <c r="H52" s="38"/>
      <c r="I52" s="39"/>
      <c r="J52" s="119"/>
      <c r="K52" s="118"/>
      <c r="L52" s="38"/>
      <c r="M52" s="39"/>
      <c r="N52" s="119"/>
      <c r="O52" s="39"/>
      <c r="P52" s="119"/>
      <c r="Q52" s="37"/>
    </row>
    <row r="53" spans="2:17" ht="13.5" thickBot="1">
      <c r="B53" s="25"/>
      <c r="C53" s="10" t="s">
        <v>75</v>
      </c>
      <c r="D53" s="4"/>
      <c r="E53" s="4"/>
      <c r="F53" s="147">
        <f aca="true" t="shared" si="1" ref="F53:Q53">+F18-F51</f>
        <v>-5912329.25</v>
      </c>
      <c r="G53" s="131">
        <f t="shared" si="1"/>
        <v>-9149739</v>
      </c>
      <c r="H53" s="43">
        <f t="shared" si="1"/>
        <v>-90627.05000000028</v>
      </c>
      <c r="I53" s="44">
        <f t="shared" si="1"/>
        <v>-325200</v>
      </c>
      <c r="J53" s="124">
        <f t="shared" si="1"/>
        <v>2149462.0500000003</v>
      </c>
      <c r="K53" s="131">
        <f t="shared" si="1"/>
        <v>1989475</v>
      </c>
      <c r="L53" s="43">
        <f t="shared" si="1"/>
        <v>1817495.4</v>
      </c>
      <c r="M53" s="44">
        <f t="shared" si="1"/>
        <v>2266975</v>
      </c>
      <c r="N53" s="43">
        <f t="shared" si="1"/>
        <v>-207832.4</v>
      </c>
      <c r="O53" s="44">
        <f t="shared" si="1"/>
        <v>-232379</v>
      </c>
      <c r="P53" s="124">
        <f t="shared" si="1"/>
        <v>-2243831.25</v>
      </c>
      <c r="Q53" s="42">
        <f t="shared" si="1"/>
        <v>-5450868</v>
      </c>
    </row>
    <row r="54" spans="2:17" ht="13.5" thickTop="1">
      <c r="B54" s="26"/>
      <c r="C54" s="31"/>
      <c r="D54" s="49"/>
      <c r="E54" s="4"/>
      <c r="F54" s="119"/>
      <c r="G54" s="118"/>
      <c r="H54" s="38"/>
      <c r="I54" s="39"/>
      <c r="J54" s="119"/>
      <c r="K54" s="118"/>
      <c r="L54" s="38"/>
      <c r="M54" s="39"/>
      <c r="N54" s="119"/>
      <c r="O54" s="39"/>
      <c r="P54" s="244"/>
      <c r="Q54" s="245"/>
    </row>
    <row r="55" spans="2:17" ht="13.5" thickBot="1">
      <c r="B55" s="26" t="s">
        <v>43</v>
      </c>
      <c r="C55" s="31"/>
      <c r="D55" s="49"/>
      <c r="E55" s="4"/>
      <c r="F55" s="124">
        <f>+'S-1'!G44</f>
        <v>480</v>
      </c>
      <c r="G55" s="131">
        <f>+'S-1'!J44</f>
        <v>480</v>
      </c>
      <c r="H55" s="43">
        <f>+'S-1'!G52</f>
        <v>120</v>
      </c>
      <c r="I55" s="44">
        <f>+'S-1'!J52</f>
        <v>120</v>
      </c>
      <c r="J55" s="124">
        <f>+'S-1'!G61</f>
        <v>120</v>
      </c>
      <c r="K55" s="131">
        <f>+'S-1'!J61</f>
        <v>120</v>
      </c>
      <c r="L55" s="43">
        <f>+'S-1'!G68</f>
        <v>120</v>
      </c>
      <c r="M55" s="44">
        <f>+'S-1'!J68</f>
        <v>120</v>
      </c>
      <c r="N55" s="124">
        <f>+'S-1'!G73</f>
        <v>90</v>
      </c>
      <c r="O55" s="44">
        <f>+'S-1'!J73</f>
        <v>90</v>
      </c>
      <c r="P55" s="129"/>
      <c r="Q55" s="117"/>
    </row>
    <row r="56" spans="2:17" ht="13.5" thickTop="1">
      <c r="B56" s="26"/>
      <c r="C56" s="31"/>
      <c r="D56" s="49"/>
      <c r="E56" s="4"/>
      <c r="F56" s="119"/>
      <c r="G56" s="118"/>
      <c r="H56" s="38"/>
      <c r="I56" s="39"/>
      <c r="J56" s="119"/>
      <c r="K56" s="118"/>
      <c r="L56" s="38"/>
      <c r="M56" s="39"/>
      <c r="N56" s="119"/>
      <c r="O56" s="39"/>
      <c r="P56" s="129"/>
      <c r="Q56" s="117"/>
    </row>
    <row r="57" spans="2:17" s="53" customFormat="1" ht="15.75" thickBot="1">
      <c r="B57" s="142" t="s">
        <v>39</v>
      </c>
      <c r="C57" s="60"/>
      <c r="D57" s="61"/>
      <c r="E57" s="64"/>
      <c r="F57" s="148">
        <f>+F51/F55</f>
        <v>41280.7640625</v>
      </c>
      <c r="G57" s="149">
        <f>+G51/G55</f>
        <v>51696.53125</v>
      </c>
      <c r="H57" s="143">
        <f aca="true" t="shared" si="2" ref="H57:O57">+H51/H55</f>
        <v>26977.79291666667</v>
      </c>
      <c r="I57" s="62">
        <f t="shared" si="2"/>
        <v>24335</v>
      </c>
      <c r="J57" s="148">
        <f t="shared" si="2"/>
        <v>5044.77125</v>
      </c>
      <c r="K57" s="149">
        <f t="shared" si="2"/>
        <v>6379.375</v>
      </c>
      <c r="L57" s="143">
        <f t="shared" si="2"/>
        <v>9867.605000000001</v>
      </c>
      <c r="M57" s="62">
        <f t="shared" si="2"/>
        <v>4066.875</v>
      </c>
      <c r="N57" s="148">
        <f t="shared" si="2"/>
        <v>2742.531111111111</v>
      </c>
      <c r="O57" s="62">
        <f t="shared" si="2"/>
        <v>2643.1</v>
      </c>
      <c r="P57" s="246"/>
      <c r="Q57" s="247"/>
    </row>
    <row r="58" spans="2:17" ht="14.25" thickBot="1" thickTop="1">
      <c r="B58" s="27"/>
      <c r="C58" s="11"/>
      <c r="D58" s="7"/>
      <c r="E58" s="7"/>
      <c r="F58" s="150"/>
      <c r="G58" s="151"/>
      <c r="H58" s="48"/>
      <c r="I58" s="46"/>
      <c r="J58" s="150"/>
      <c r="K58" s="151"/>
      <c r="L58" s="48"/>
      <c r="M58" s="46"/>
      <c r="N58" s="150"/>
      <c r="O58" s="46"/>
      <c r="P58" s="248"/>
      <c r="Q58" s="238"/>
    </row>
    <row r="59" ht="13.5" thickTop="1"/>
  </sheetData>
  <sheetProtection/>
  <mergeCells count="10">
    <mergeCell ref="P6:Q7"/>
    <mergeCell ref="B2:Q2"/>
    <mergeCell ref="B4:Q4"/>
    <mergeCell ref="B6:E8"/>
    <mergeCell ref="J7:K7"/>
    <mergeCell ref="L7:M7"/>
    <mergeCell ref="H7:I7"/>
    <mergeCell ref="F6:O6"/>
    <mergeCell ref="N7:O7"/>
    <mergeCell ref="F7:G7"/>
  </mergeCells>
  <printOptions gridLines="1"/>
  <pageMargins left="0.17" right="0.17" top="0.28" bottom="0.27" header="0.23" footer="0.16"/>
  <pageSetup horizontalDpi="600" verticalDpi="600" orientation="landscape" paperSize="9" scale="70" r:id="rId3"/>
  <legacyDrawing r:id="rId2"/>
</worksheet>
</file>

<file path=xl/worksheets/sheet35.xml><?xml version="1.0" encoding="utf-8"?>
<worksheet xmlns="http://schemas.openxmlformats.org/spreadsheetml/2006/main" xmlns:r="http://schemas.openxmlformats.org/officeDocument/2006/relationships">
  <sheetPr>
    <tabColor rgb="FFC00000"/>
  </sheetPr>
  <dimension ref="B2:O53"/>
  <sheetViews>
    <sheetView zoomScalePageLayoutView="0" workbookViewId="0" topLeftCell="A34">
      <selection activeCell="E55" sqref="E55"/>
    </sheetView>
  </sheetViews>
  <sheetFormatPr defaultColWidth="9.140625" defaultRowHeight="15"/>
  <cols>
    <col min="1" max="1" width="9.7109375" style="92" customWidth="1"/>
    <col min="2" max="2" width="3.00390625" style="92" customWidth="1"/>
    <col min="3" max="4" width="2.421875" style="92" customWidth="1"/>
    <col min="5" max="5" width="40.7109375" style="92" customWidth="1"/>
    <col min="6" max="6" width="14.421875" style="92" customWidth="1"/>
    <col min="7" max="13" width="12.00390625" style="92" customWidth="1"/>
    <col min="14" max="15" width="13.140625" style="92" customWidth="1"/>
    <col min="16" max="16" width="2.28125" style="92" customWidth="1"/>
    <col min="17" max="16384" width="9.140625" style="92" customWidth="1"/>
  </cols>
  <sheetData>
    <row r="1" ht="12.75"/>
    <row r="2" spans="2:15" ht="15" customHeight="1">
      <c r="B2" s="1096" t="str">
        <f>+'GEN INFO'!J5</f>
        <v>XYZ TRUST</v>
      </c>
      <c r="C2" s="1096"/>
      <c r="D2" s="1096"/>
      <c r="E2" s="1096"/>
      <c r="F2" s="1096"/>
      <c r="G2" s="1096"/>
      <c r="H2" s="1096"/>
      <c r="I2" s="1096"/>
      <c r="J2" s="1096"/>
      <c r="K2" s="1096"/>
      <c r="L2" s="1096"/>
      <c r="M2" s="1096"/>
      <c r="N2" s="1096"/>
      <c r="O2" s="1096"/>
    </row>
    <row r="3" spans="2:15" ht="18">
      <c r="B3" s="905" t="s">
        <v>224</v>
      </c>
      <c r="C3" s="905"/>
      <c r="D3" s="905"/>
      <c r="E3" s="905"/>
      <c r="F3" s="905"/>
      <c r="G3" s="905"/>
      <c r="H3" s="905"/>
      <c r="I3" s="905"/>
      <c r="J3" s="905"/>
      <c r="K3" s="905"/>
      <c r="L3" s="905"/>
      <c r="M3" s="905"/>
      <c r="N3" s="905"/>
      <c r="O3" s="905"/>
    </row>
    <row r="4" spans="2:15" ht="12.75">
      <c r="B4" s="93"/>
      <c r="C4" s="40"/>
      <c r="D4" s="40"/>
      <c r="E4" s="40"/>
      <c r="F4" s="40"/>
      <c r="G4" s="40"/>
      <c r="H4" s="40"/>
      <c r="I4" s="40"/>
      <c r="M4" s="67" t="str">
        <f>+'I&amp;E - INST'!O3</f>
        <v>AMOUNT IN RUPEES</v>
      </c>
      <c r="O4" s="94"/>
    </row>
    <row r="5" spans="2:9" ht="13.5" thickBot="1">
      <c r="B5" s="93"/>
      <c r="C5" s="40"/>
      <c r="D5" s="40"/>
      <c r="E5" s="40"/>
      <c r="F5" s="40"/>
      <c r="G5" s="40"/>
      <c r="H5" s="40"/>
      <c r="I5" s="40"/>
    </row>
    <row r="6" spans="2:15" ht="15" customHeight="1" thickBot="1" thickTop="1">
      <c r="B6" s="958" t="s">
        <v>95</v>
      </c>
      <c r="C6" s="959"/>
      <c r="D6" s="960"/>
      <c r="E6" s="960"/>
      <c r="F6" s="1030" t="s">
        <v>511</v>
      </c>
      <c r="G6" s="1102"/>
      <c r="H6" s="1094" t="s">
        <v>662</v>
      </c>
      <c r="I6" s="1095"/>
      <c r="J6" s="1095"/>
      <c r="K6" s="1095"/>
      <c r="L6" s="1095"/>
      <c r="M6" s="1095"/>
      <c r="N6" s="1099" t="s">
        <v>144</v>
      </c>
      <c r="O6" s="970"/>
    </row>
    <row r="7" spans="2:15" ht="15" customHeight="1" thickBot="1">
      <c r="B7" s="961"/>
      <c r="C7" s="962"/>
      <c r="D7" s="963"/>
      <c r="E7" s="963"/>
      <c r="F7" s="1032"/>
      <c r="G7" s="1103"/>
      <c r="H7" s="1097" t="str">
        <f>+'I&amp;E - INST'!M3</f>
        <v>ABCPU</v>
      </c>
      <c r="I7" s="1098"/>
      <c r="J7" s="942" t="str">
        <f>+'GEN INFO'!J18</f>
        <v>DEFPU</v>
      </c>
      <c r="K7" s="943"/>
      <c r="L7" s="1097" t="str">
        <f>+'GEN INFO'!J19</f>
        <v>GHIPU</v>
      </c>
      <c r="M7" s="1098"/>
      <c r="N7" s="1100"/>
      <c r="O7" s="1101"/>
    </row>
    <row r="8" spans="2:15" ht="47.25" customHeight="1" thickBot="1">
      <c r="B8" s="964"/>
      <c r="C8" s="965"/>
      <c r="D8" s="966"/>
      <c r="E8" s="966"/>
      <c r="F8" s="95" t="s">
        <v>618</v>
      </c>
      <c r="G8" s="96" t="s">
        <v>418</v>
      </c>
      <c r="H8" s="97" t="str">
        <f aca="true" t="shared" si="0" ref="H8:M8">+F8</f>
        <v>FOR THE YEAR ENDED 31/03/2023</v>
      </c>
      <c r="I8" s="98" t="str">
        <f t="shared" si="0"/>
        <v>FOR THE YEAR ENDED 31/03/2022</v>
      </c>
      <c r="J8" s="99" t="str">
        <f t="shared" si="0"/>
        <v>FOR THE YEAR ENDED 31/03/2023</v>
      </c>
      <c r="K8" s="100" t="str">
        <f t="shared" si="0"/>
        <v>FOR THE YEAR ENDED 31/03/2022</v>
      </c>
      <c r="L8" s="101" t="str">
        <f t="shared" si="0"/>
        <v>FOR THE YEAR ENDED 31/03/2023</v>
      </c>
      <c r="M8" s="102" t="str">
        <f t="shared" si="0"/>
        <v>FOR THE YEAR ENDED 31/03/2022</v>
      </c>
      <c r="N8" s="101" t="str">
        <f>+L8</f>
        <v>FOR THE YEAR ENDED 31/03/2023</v>
      </c>
      <c r="O8" s="104" t="str">
        <f>+M8</f>
        <v>FOR THE YEAR ENDED 31/03/2022</v>
      </c>
    </row>
    <row r="9" spans="2:15" ht="14.25" thickBot="1" thickTop="1">
      <c r="B9" s="105"/>
      <c r="C9" s="106"/>
      <c r="D9" s="107"/>
      <c r="E9" s="107"/>
      <c r="F9" s="108"/>
      <c r="G9" s="109"/>
      <c r="H9" s="103"/>
      <c r="I9" s="110"/>
      <c r="J9" s="111"/>
      <c r="K9" s="112"/>
      <c r="L9" s="103"/>
      <c r="M9" s="110"/>
      <c r="N9" s="103"/>
      <c r="O9" s="113"/>
    </row>
    <row r="10" spans="2:15" ht="13.5" thickTop="1">
      <c r="B10" s="114"/>
      <c r="C10" s="115"/>
      <c r="D10" s="116"/>
      <c r="E10" s="117"/>
      <c r="F10" s="36"/>
      <c r="G10" s="118"/>
      <c r="H10" s="119"/>
      <c r="I10" s="118"/>
      <c r="J10" s="38"/>
      <c r="K10" s="39"/>
      <c r="L10" s="119"/>
      <c r="M10" s="118"/>
      <c r="N10" s="119"/>
      <c r="O10" s="117"/>
    </row>
    <row r="11" spans="2:15" ht="12.75">
      <c r="B11" s="120" t="s">
        <v>5</v>
      </c>
      <c r="C11" s="121"/>
      <c r="D11" s="122"/>
      <c r="E11" s="117"/>
      <c r="F11" s="362"/>
      <c r="G11" s="118"/>
      <c r="H11" s="119"/>
      <c r="I11" s="118"/>
      <c r="J11" s="38"/>
      <c r="K11" s="39"/>
      <c r="L11" s="119"/>
      <c r="M11" s="118"/>
      <c r="N11" s="119"/>
      <c r="O11" s="117"/>
    </row>
    <row r="12" spans="2:15" ht="12.75">
      <c r="B12" s="36"/>
      <c r="C12" s="115" t="s">
        <v>127</v>
      </c>
      <c r="D12" s="116"/>
      <c r="E12" s="117"/>
      <c r="F12" s="362">
        <f>+'S-21'!F13</f>
        <v>500000</v>
      </c>
      <c r="G12" s="118">
        <f>+'S-21'!G13</f>
        <v>450000</v>
      </c>
      <c r="H12" s="119">
        <f>+'I&amp;E - INST'!P12</f>
        <v>19155000</v>
      </c>
      <c r="I12" s="123">
        <f>+'I&amp;E - INST'!Q12</f>
        <v>19155000</v>
      </c>
      <c r="J12" s="38"/>
      <c r="K12" s="123"/>
      <c r="L12" s="119"/>
      <c r="M12" s="123"/>
      <c r="N12" s="119">
        <f>+F12+H12+J12+L12</f>
        <v>19655000</v>
      </c>
      <c r="O12" s="117">
        <f>+G12+I12+K12+M12</f>
        <v>19605000</v>
      </c>
    </row>
    <row r="13" spans="2:15" ht="12.75">
      <c r="B13" s="36"/>
      <c r="C13" s="121" t="s">
        <v>121</v>
      </c>
      <c r="D13" s="122"/>
      <c r="E13" s="117"/>
      <c r="F13" s="362"/>
      <c r="G13" s="118"/>
      <c r="H13" s="119"/>
      <c r="I13" s="118"/>
      <c r="J13" s="38"/>
      <c r="K13" s="39"/>
      <c r="L13" s="119"/>
      <c r="M13" s="118"/>
      <c r="N13" s="119"/>
      <c r="O13" s="117"/>
    </row>
    <row r="14" spans="2:15" ht="12.75">
      <c r="B14" s="36"/>
      <c r="C14" s="121"/>
      <c r="D14" s="122"/>
      <c r="E14" s="117" t="s">
        <v>252</v>
      </c>
      <c r="F14" s="362"/>
      <c r="G14" s="118"/>
      <c r="H14" s="119">
        <f>+'I&amp;E - INST'!P15</f>
        <v>451496.1</v>
      </c>
      <c r="I14" s="123">
        <f>+'I&amp;E - INST'!Q15</f>
        <v>0</v>
      </c>
      <c r="J14" s="38"/>
      <c r="K14" s="39"/>
      <c r="L14" s="119"/>
      <c r="M14" s="118"/>
      <c r="N14" s="119">
        <f>+F14+H14+J14+L14</f>
        <v>451496.1</v>
      </c>
      <c r="O14" s="117">
        <f>+G14+I14+K14+M14</f>
        <v>0</v>
      </c>
    </row>
    <row r="15" spans="2:15" ht="12.75">
      <c r="B15" s="120"/>
      <c r="C15" s="121"/>
      <c r="D15" s="122"/>
      <c r="E15" s="117" t="s">
        <v>289</v>
      </c>
      <c r="F15" s="362">
        <f>+'S-21'!F15</f>
        <v>450000</v>
      </c>
      <c r="G15" s="118">
        <f>+'S-21'!G15</f>
        <v>350000</v>
      </c>
      <c r="H15" s="119">
        <f>+'I&amp;E - INST'!P16</f>
        <v>3238087.5</v>
      </c>
      <c r="I15" s="123">
        <f>+'I&amp;E - INST'!Q16</f>
        <v>4620096</v>
      </c>
      <c r="J15" s="38"/>
      <c r="K15" s="39"/>
      <c r="L15" s="119"/>
      <c r="M15" s="118"/>
      <c r="N15" s="119">
        <f>+F15+H15+J15+L15</f>
        <v>3688087.5</v>
      </c>
      <c r="O15" s="117">
        <f>+G15+I15+K15+M15</f>
        <v>4970096</v>
      </c>
    </row>
    <row r="16" spans="2:15" ht="12.75">
      <c r="B16" s="36"/>
      <c r="C16" s="115"/>
      <c r="D16" s="116"/>
      <c r="E16" s="117"/>
      <c r="F16" s="362"/>
      <c r="G16" s="118"/>
      <c r="H16" s="119"/>
      <c r="I16" s="118"/>
      <c r="J16" s="38"/>
      <c r="K16" s="39"/>
      <c r="L16" s="119"/>
      <c r="M16" s="118"/>
      <c r="N16" s="119"/>
      <c r="O16" s="117"/>
    </row>
    <row r="17" spans="2:15" ht="13.5" thickBot="1">
      <c r="B17" s="120" t="s">
        <v>40</v>
      </c>
      <c r="C17" s="115"/>
      <c r="D17" s="116"/>
      <c r="E17" s="117"/>
      <c r="F17" s="363">
        <f aca="true" t="shared" si="1" ref="F17:M17">+SUM(F12:F16)</f>
        <v>950000</v>
      </c>
      <c r="G17" s="364">
        <f t="shared" si="1"/>
        <v>800000</v>
      </c>
      <c r="H17" s="365">
        <f t="shared" si="1"/>
        <v>22844583.6</v>
      </c>
      <c r="I17" s="366">
        <f t="shared" si="1"/>
        <v>23775096</v>
      </c>
      <c r="J17" s="367">
        <f t="shared" si="1"/>
        <v>0</v>
      </c>
      <c r="K17" s="45">
        <f t="shared" si="1"/>
        <v>0</v>
      </c>
      <c r="L17" s="124">
        <f t="shared" si="1"/>
        <v>0</v>
      </c>
      <c r="M17" s="125">
        <f t="shared" si="1"/>
        <v>0</v>
      </c>
      <c r="N17" s="124">
        <f>SUM(N12:N16)</f>
        <v>23794583.6</v>
      </c>
      <c r="O17" s="51">
        <f>+SUM(O12:O16)</f>
        <v>24575096</v>
      </c>
    </row>
    <row r="18" spans="2:15" ht="13.5" thickTop="1">
      <c r="B18" s="114"/>
      <c r="C18" s="115"/>
      <c r="D18" s="116"/>
      <c r="E18" s="117"/>
      <c r="F18" s="36"/>
      <c r="G18" s="118"/>
      <c r="H18" s="119"/>
      <c r="I18" s="118"/>
      <c r="J18" s="38"/>
      <c r="K18" s="39"/>
      <c r="L18" s="119"/>
      <c r="M18" s="118"/>
      <c r="N18" s="119"/>
      <c r="O18" s="117"/>
    </row>
    <row r="19" spans="2:15" ht="12.75">
      <c r="B19" s="126" t="s">
        <v>0</v>
      </c>
      <c r="C19" s="127"/>
      <c r="D19" s="128"/>
      <c r="E19" s="117"/>
      <c r="F19" s="36"/>
      <c r="G19" s="118"/>
      <c r="H19" s="119"/>
      <c r="I19" s="118"/>
      <c r="J19" s="38"/>
      <c r="K19" s="39"/>
      <c r="L19" s="119"/>
      <c r="M19" s="118"/>
      <c r="N19" s="119"/>
      <c r="O19" s="117"/>
    </row>
    <row r="20" spans="2:15" ht="12.75">
      <c r="B20" s="126"/>
      <c r="C20" s="39"/>
      <c r="D20" s="40"/>
      <c r="E20" s="117"/>
      <c r="F20" s="36"/>
      <c r="G20" s="118"/>
      <c r="H20" s="119"/>
      <c r="I20" s="118"/>
      <c r="J20" s="38"/>
      <c r="K20" s="39"/>
      <c r="L20" s="119"/>
      <c r="M20" s="118"/>
      <c r="N20" s="119"/>
      <c r="O20" s="117"/>
    </row>
    <row r="21" spans="2:15" ht="12.75">
      <c r="B21" s="126"/>
      <c r="C21" s="127" t="s">
        <v>131</v>
      </c>
      <c r="D21" s="128"/>
      <c r="E21" s="117"/>
      <c r="F21" s="36"/>
      <c r="G21" s="118"/>
      <c r="H21" s="119"/>
      <c r="I21" s="118"/>
      <c r="J21" s="38"/>
      <c r="K21" s="39"/>
      <c r="L21" s="119"/>
      <c r="M21" s="118"/>
      <c r="N21" s="119"/>
      <c r="O21" s="117"/>
    </row>
    <row r="22" spans="2:15" ht="12.75">
      <c r="B22" s="126"/>
      <c r="D22" s="93" t="s">
        <v>105</v>
      </c>
      <c r="F22" s="36"/>
      <c r="G22" s="118"/>
      <c r="H22" s="119"/>
      <c r="I22" s="118"/>
      <c r="J22" s="38"/>
      <c r="K22" s="39"/>
      <c r="L22" s="119"/>
      <c r="M22" s="118"/>
      <c r="N22" s="119"/>
      <c r="O22" s="117"/>
    </row>
    <row r="23" spans="2:15" ht="12.75">
      <c r="B23" s="126"/>
      <c r="C23" s="39"/>
      <c r="D23" s="40"/>
      <c r="E23" s="117" t="s">
        <v>181</v>
      </c>
      <c r="F23" s="362">
        <f>+'S-21'!F22</f>
        <v>250000</v>
      </c>
      <c r="G23" s="118">
        <f>+'S-21'!G22</f>
        <v>200000</v>
      </c>
      <c r="H23" s="119">
        <f>+'I&amp;E - INST'!P24</f>
        <v>1257686</v>
      </c>
      <c r="I23" s="123">
        <f>+'I&amp;E - INST'!Q24</f>
        <v>1941354</v>
      </c>
      <c r="J23" s="38"/>
      <c r="K23" s="39"/>
      <c r="L23" s="119"/>
      <c r="M23" s="118"/>
      <c r="N23" s="119">
        <f>+F23+H23+J23+L23</f>
        <v>1507686</v>
      </c>
      <c r="O23" s="117">
        <f>+G23+I23+K23+M23</f>
        <v>2141354</v>
      </c>
    </row>
    <row r="24" spans="2:15" ht="12.75">
      <c r="B24" s="126"/>
      <c r="C24" s="39"/>
      <c r="D24" s="40"/>
      <c r="E24" s="117" t="s">
        <v>182</v>
      </c>
      <c r="F24" s="362"/>
      <c r="G24" s="118"/>
      <c r="H24" s="119">
        <f>+'I&amp;E - INST'!P25</f>
        <v>250000</v>
      </c>
      <c r="I24" s="123">
        <f>+'I&amp;E - INST'!Q25</f>
        <v>435000</v>
      </c>
      <c r="J24" s="38"/>
      <c r="K24" s="39"/>
      <c r="L24" s="119"/>
      <c r="M24" s="118"/>
      <c r="N24" s="119">
        <f>+F24+H24+J24+L24</f>
        <v>250000</v>
      </c>
      <c r="O24" s="117">
        <f>+G24+I24+K24+M24</f>
        <v>435000</v>
      </c>
    </row>
    <row r="25" spans="2:15" ht="12.75">
      <c r="B25" s="126"/>
      <c r="D25" s="93" t="s">
        <v>106</v>
      </c>
      <c r="E25" s="117"/>
      <c r="F25" s="362"/>
      <c r="G25" s="118"/>
      <c r="H25" s="119"/>
      <c r="I25" s="123"/>
      <c r="J25" s="38"/>
      <c r="K25" s="39"/>
      <c r="L25" s="119"/>
      <c r="M25" s="118"/>
      <c r="N25" s="119"/>
      <c r="O25" s="117"/>
    </row>
    <row r="26" spans="2:15" ht="12.75">
      <c r="B26" s="36"/>
      <c r="C26" s="39"/>
      <c r="D26" s="40"/>
      <c r="E26" s="117" t="s">
        <v>183</v>
      </c>
      <c r="F26" s="362"/>
      <c r="G26" s="118"/>
      <c r="H26" s="119">
        <f>+'I&amp;E - INST'!P27</f>
        <v>12000</v>
      </c>
      <c r="I26" s="123">
        <f>+'I&amp;E - INST'!Q27</f>
        <v>160000</v>
      </c>
      <c r="J26" s="38"/>
      <c r="K26" s="39"/>
      <c r="L26" s="129"/>
      <c r="M26" s="118"/>
      <c r="N26" s="119">
        <f>+F26+H26+J26+L26</f>
        <v>12000</v>
      </c>
      <c r="O26" s="117">
        <f>+G26+I26+K26+M26</f>
        <v>160000</v>
      </c>
    </row>
    <row r="27" spans="2:15" ht="12.75">
      <c r="B27" s="36"/>
      <c r="C27" s="39"/>
      <c r="D27" s="40"/>
      <c r="E27" s="117" t="s">
        <v>184</v>
      </c>
      <c r="F27" s="362"/>
      <c r="G27" s="118"/>
      <c r="H27" s="119">
        <f>+'I&amp;E - INST'!P28</f>
        <v>80000</v>
      </c>
      <c r="I27" s="123">
        <f>+'I&amp;E - INST'!Q28</f>
        <v>452500</v>
      </c>
      <c r="J27" s="38"/>
      <c r="K27" s="39"/>
      <c r="L27" s="129"/>
      <c r="M27" s="118"/>
      <c r="N27" s="119">
        <f>+F27+H27+J27+L27</f>
        <v>80000</v>
      </c>
      <c r="O27" s="117">
        <f>+G27+I27+K27+M27</f>
        <v>452500</v>
      </c>
    </row>
    <row r="28" spans="2:15" ht="12.75">
      <c r="B28" s="36"/>
      <c r="C28" s="130" t="s">
        <v>132</v>
      </c>
      <c r="D28" s="40"/>
      <c r="E28" s="117"/>
      <c r="F28" s="362"/>
      <c r="G28" s="118"/>
      <c r="H28" s="119"/>
      <c r="I28" s="123"/>
      <c r="J28" s="38"/>
      <c r="K28" s="39"/>
      <c r="L28" s="119"/>
      <c r="M28" s="118"/>
      <c r="N28" s="119"/>
      <c r="O28" s="117"/>
    </row>
    <row r="29" spans="2:15" ht="12.75">
      <c r="B29" s="36"/>
      <c r="D29" s="93" t="s">
        <v>124</v>
      </c>
      <c r="E29" s="117"/>
      <c r="F29" s="362"/>
      <c r="G29" s="118"/>
      <c r="H29" s="119"/>
      <c r="I29" s="123"/>
      <c r="J29" s="38"/>
      <c r="K29" s="39"/>
      <c r="L29" s="119"/>
      <c r="M29" s="118"/>
      <c r="N29" s="119"/>
      <c r="O29" s="117"/>
    </row>
    <row r="30" spans="2:15" ht="12.75">
      <c r="B30" s="36"/>
      <c r="C30" s="39"/>
      <c r="D30" s="40"/>
      <c r="E30" s="117" t="s">
        <v>181</v>
      </c>
      <c r="F30" s="362"/>
      <c r="G30" s="118"/>
      <c r="H30" s="119">
        <f>+'I&amp;E - INST'!P31</f>
        <v>150000</v>
      </c>
      <c r="I30" s="123">
        <f>+'I&amp;E - INST'!Q31</f>
        <v>160000</v>
      </c>
      <c r="J30" s="38"/>
      <c r="K30" s="39"/>
      <c r="L30" s="119"/>
      <c r="M30" s="118"/>
      <c r="N30" s="119">
        <f>+F30+H30+J30+L30</f>
        <v>150000</v>
      </c>
      <c r="O30" s="117">
        <f>+G30+I30+K30+M30</f>
        <v>160000</v>
      </c>
    </row>
    <row r="31" spans="2:15" ht="12.75">
      <c r="B31" s="36"/>
      <c r="C31" s="39"/>
      <c r="D31" s="40"/>
      <c r="E31" s="117" t="s">
        <v>182</v>
      </c>
      <c r="F31" s="362"/>
      <c r="G31" s="118"/>
      <c r="H31" s="119">
        <f>+'I&amp;E - INST'!P32</f>
        <v>12500</v>
      </c>
      <c r="I31" s="123">
        <f>+'I&amp;E - INST'!Q32</f>
        <v>252500</v>
      </c>
      <c r="J31" s="38"/>
      <c r="K31" s="39"/>
      <c r="L31" s="119"/>
      <c r="M31" s="118"/>
      <c r="N31" s="119">
        <f>+F31+H31+J31+L31</f>
        <v>12500</v>
      </c>
      <c r="O31" s="117">
        <f>+G31+I31+K31+M31</f>
        <v>252500</v>
      </c>
    </row>
    <row r="32" spans="2:15" ht="12.75">
      <c r="B32" s="36"/>
      <c r="D32" s="93" t="s">
        <v>125</v>
      </c>
      <c r="E32" s="117"/>
      <c r="F32" s="362"/>
      <c r="G32" s="118"/>
      <c r="H32" s="119"/>
      <c r="I32" s="123"/>
      <c r="J32" s="38"/>
      <c r="K32" s="39"/>
      <c r="L32" s="119"/>
      <c r="M32" s="118"/>
      <c r="N32" s="119"/>
      <c r="O32" s="117"/>
    </row>
    <row r="33" spans="2:15" ht="12.75">
      <c r="B33" s="36"/>
      <c r="C33" s="39"/>
      <c r="D33" s="40"/>
      <c r="E33" s="117" t="s">
        <v>183</v>
      </c>
      <c r="F33" s="362"/>
      <c r="G33" s="118"/>
      <c r="H33" s="119">
        <f>+'I&amp;E - INST'!P34</f>
        <v>80000</v>
      </c>
      <c r="I33" s="123">
        <f>+'I&amp;E - INST'!Q34</f>
        <v>252500</v>
      </c>
      <c r="J33" s="38"/>
      <c r="K33" s="39"/>
      <c r="L33" s="119"/>
      <c r="M33" s="118"/>
      <c r="N33" s="119">
        <f>+F33+H33+J33+L33</f>
        <v>80000</v>
      </c>
      <c r="O33" s="117">
        <f>+G33+I33+K33+M33</f>
        <v>252500</v>
      </c>
    </row>
    <row r="34" spans="2:15" ht="12.75">
      <c r="B34" s="36"/>
      <c r="C34" s="39"/>
      <c r="D34" s="40"/>
      <c r="E34" s="117" t="s">
        <v>184</v>
      </c>
      <c r="F34" s="362"/>
      <c r="G34" s="118"/>
      <c r="H34" s="119">
        <f>+'I&amp;E - INST'!P35</f>
        <v>45000</v>
      </c>
      <c r="I34" s="123">
        <f>+'I&amp;E - INST'!Q35</f>
        <v>186000</v>
      </c>
      <c r="J34" s="38"/>
      <c r="K34" s="39"/>
      <c r="L34" s="119"/>
      <c r="M34" s="118"/>
      <c r="N34" s="119">
        <f>+F34+H34+J34+L34</f>
        <v>45000</v>
      </c>
      <c r="O34" s="117">
        <f>+G34+I34+K34+M34</f>
        <v>186000</v>
      </c>
    </row>
    <row r="35" spans="2:15" ht="12.75" hidden="1">
      <c r="B35" s="36"/>
      <c r="C35" s="39"/>
      <c r="D35" s="40"/>
      <c r="E35" s="117"/>
      <c r="F35" s="362"/>
      <c r="G35" s="118"/>
      <c r="H35" s="119"/>
      <c r="I35" s="123"/>
      <c r="J35" s="38"/>
      <c r="K35" s="39"/>
      <c r="L35" s="119"/>
      <c r="M35" s="118"/>
      <c r="N35" s="119"/>
      <c r="O35" s="117"/>
    </row>
    <row r="36" spans="2:15" ht="12.75">
      <c r="B36" s="36"/>
      <c r="C36" s="130" t="s">
        <v>142</v>
      </c>
      <c r="D36" s="40"/>
      <c r="E36" s="117"/>
      <c r="F36" s="362">
        <f>+'S-21'!F25</f>
        <v>25000</v>
      </c>
      <c r="G36" s="118">
        <f>+'S-21'!G25</f>
        <v>20000</v>
      </c>
      <c r="H36" s="119"/>
      <c r="I36" s="123"/>
      <c r="J36" s="38"/>
      <c r="K36" s="39"/>
      <c r="L36" s="119"/>
      <c r="M36" s="118"/>
      <c r="N36" s="119">
        <f>+F36+H36+J36+L36</f>
        <v>25000</v>
      </c>
      <c r="O36" s="117">
        <f>+G36+I36+K36+M36</f>
        <v>20000</v>
      </c>
    </row>
    <row r="37" spans="2:15" ht="12.75">
      <c r="B37" s="36"/>
      <c r="C37" s="39"/>
      <c r="D37" s="40"/>
      <c r="E37" s="117"/>
      <c r="F37" s="362"/>
      <c r="G37" s="118"/>
      <c r="H37" s="119"/>
      <c r="I37" s="123"/>
      <c r="J37" s="38"/>
      <c r="K37" s="39"/>
      <c r="L37" s="119"/>
      <c r="M37" s="118"/>
      <c r="N37" s="119"/>
      <c r="O37" s="117"/>
    </row>
    <row r="38" spans="2:15" ht="12.75">
      <c r="B38" s="36"/>
      <c r="C38" s="121" t="s">
        <v>122</v>
      </c>
      <c r="D38" s="122"/>
      <c r="E38" s="117"/>
      <c r="F38" s="362"/>
      <c r="G38" s="118"/>
      <c r="H38" s="119"/>
      <c r="I38" s="123"/>
      <c r="J38" s="38"/>
      <c r="K38" s="39"/>
      <c r="L38" s="119"/>
      <c r="M38" s="118"/>
      <c r="N38" s="119"/>
      <c r="O38" s="117"/>
    </row>
    <row r="39" spans="2:15" ht="12.75">
      <c r="B39" s="36"/>
      <c r="C39" s="39"/>
      <c r="D39" s="40"/>
      <c r="E39" s="117" t="s">
        <v>254</v>
      </c>
      <c r="F39" s="362">
        <f>+'S-21'!F27</f>
        <v>405250</v>
      </c>
      <c r="G39" s="118">
        <f>+'S-21'!G27</f>
        <v>350000</v>
      </c>
      <c r="H39" s="119">
        <f>+'I&amp;E - INST'!P42</f>
        <v>9862523.75</v>
      </c>
      <c r="I39" s="123">
        <f>+'I&amp;E - INST'!Q42</f>
        <v>6211835</v>
      </c>
      <c r="J39" s="38"/>
      <c r="K39" s="39"/>
      <c r="L39" s="119"/>
      <c r="M39" s="118"/>
      <c r="N39" s="119">
        <f>+F39+H39+J39+L39</f>
        <v>10267773.75</v>
      </c>
      <c r="O39" s="117">
        <f>+G39+I39+K39+M39</f>
        <v>6561835</v>
      </c>
    </row>
    <row r="40" spans="2:15" ht="12.75">
      <c r="B40" s="36"/>
      <c r="C40" s="39"/>
      <c r="D40" s="40"/>
      <c r="E40" s="117"/>
      <c r="F40" s="362"/>
      <c r="G40" s="118"/>
      <c r="H40" s="119"/>
      <c r="I40" s="123"/>
      <c r="J40" s="38"/>
      <c r="K40" s="39"/>
      <c r="L40" s="119"/>
      <c r="M40" s="118"/>
      <c r="N40" s="119"/>
      <c r="O40" s="117"/>
    </row>
    <row r="41" spans="2:15" ht="12.75">
      <c r="B41" s="36"/>
      <c r="C41" s="130" t="s">
        <v>107</v>
      </c>
      <c r="D41" s="93"/>
      <c r="E41" s="117"/>
      <c r="F41" s="362"/>
      <c r="G41" s="118"/>
      <c r="H41" s="119"/>
      <c r="I41" s="123"/>
      <c r="J41" s="38"/>
      <c r="K41" s="39"/>
      <c r="L41" s="119"/>
      <c r="M41" s="118"/>
      <c r="N41" s="119"/>
      <c r="O41" s="117"/>
    </row>
    <row r="42" spans="2:15" ht="12.75">
      <c r="B42" s="36"/>
      <c r="C42" s="130"/>
      <c r="D42" s="93"/>
      <c r="E42" s="117" t="s">
        <v>255</v>
      </c>
      <c r="F42" s="362">
        <f>+'S-21'!F29</f>
        <v>175000</v>
      </c>
      <c r="G42" s="118">
        <f>+'S-21'!G29</f>
        <v>175000</v>
      </c>
      <c r="H42" s="119">
        <f>+'I&amp;E - INST'!P45</f>
        <v>2770000</v>
      </c>
      <c r="I42" s="123">
        <f>+'I&amp;E - INST'!Q45</f>
        <v>2525000</v>
      </c>
      <c r="J42" s="38"/>
      <c r="K42" s="39"/>
      <c r="L42" s="119"/>
      <c r="M42" s="118"/>
      <c r="N42" s="119">
        <f>+F42+H42+J42+L42</f>
        <v>2945000</v>
      </c>
      <c r="O42" s="117">
        <f>+G42+I42+K42+M42</f>
        <v>2700000</v>
      </c>
    </row>
    <row r="43" spans="2:15" ht="12.75">
      <c r="B43" s="36"/>
      <c r="C43" s="130"/>
      <c r="D43" s="93"/>
      <c r="E43" s="117"/>
      <c r="F43" s="362"/>
      <c r="G43" s="118"/>
      <c r="H43" s="119"/>
      <c r="I43" s="123"/>
      <c r="J43" s="38"/>
      <c r="K43" s="39"/>
      <c r="L43" s="119"/>
      <c r="M43" s="118"/>
      <c r="N43" s="119"/>
      <c r="O43" s="117"/>
    </row>
    <row r="44" spans="2:15" ht="12.75">
      <c r="B44" s="36"/>
      <c r="C44" s="130" t="s">
        <v>256</v>
      </c>
      <c r="D44" s="93"/>
      <c r="E44" s="117"/>
      <c r="F44" s="362">
        <f>+'S-21'!F32</f>
        <v>90000</v>
      </c>
      <c r="G44" s="118">
        <f>+'S-21'!G32</f>
        <v>35052</v>
      </c>
      <c r="H44" s="119">
        <f>+'I&amp;E - INST'!P47</f>
        <v>10111572.5</v>
      </c>
      <c r="I44" s="123">
        <f>+'I&amp;E - INST'!Q47</f>
        <v>16649275</v>
      </c>
      <c r="J44" s="38"/>
      <c r="K44" s="39"/>
      <c r="L44" s="119"/>
      <c r="M44" s="118"/>
      <c r="N44" s="119">
        <f>+F44+H44+J44+L44</f>
        <v>10201572.5</v>
      </c>
      <c r="O44" s="117">
        <f>+G44+I44+K44+M44</f>
        <v>16684327</v>
      </c>
    </row>
    <row r="45" spans="2:15" ht="12.75">
      <c r="B45" s="36"/>
      <c r="C45" s="39"/>
      <c r="D45" s="40"/>
      <c r="E45" s="117"/>
      <c r="F45" s="36"/>
      <c r="G45" s="118"/>
      <c r="H45" s="119"/>
      <c r="I45" s="118"/>
      <c r="J45" s="38"/>
      <c r="K45" s="39"/>
      <c r="L45" s="119"/>
      <c r="M45" s="118"/>
      <c r="N45" s="119"/>
      <c r="O45" s="117"/>
    </row>
    <row r="46" spans="2:15" ht="12.75">
      <c r="B46" s="36"/>
      <c r="C46" s="130" t="s">
        <v>253</v>
      </c>
      <c r="D46" s="40"/>
      <c r="E46" s="117"/>
      <c r="F46" s="36"/>
      <c r="G46" s="118"/>
      <c r="H46" s="119">
        <f>+'I&amp;E - INST'!P49</f>
        <v>457132.6</v>
      </c>
      <c r="I46" s="118">
        <f>+'I&amp;E - INST'!Q49</f>
        <v>0</v>
      </c>
      <c r="J46" s="38"/>
      <c r="K46" s="39"/>
      <c r="L46" s="119"/>
      <c r="M46" s="118"/>
      <c r="N46" s="119">
        <f>+F46+H46+J46+L46</f>
        <v>457132.6</v>
      </c>
      <c r="O46" s="117">
        <f>+G46+I46+K46+M46</f>
        <v>0</v>
      </c>
    </row>
    <row r="47" spans="2:15" ht="12.75">
      <c r="B47" s="36"/>
      <c r="C47" s="39"/>
      <c r="D47" s="40"/>
      <c r="E47" s="117"/>
      <c r="F47" s="36"/>
      <c r="G47" s="118"/>
      <c r="H47" s="119"/>
      <c r="I47" s="118"/>
      <c r="J47" s="38"/>
      <c r="K47" s="39"/>
      <c r="L47" s="119"/>
      <c r="M47" s="118"/>
      <c r="N47" s="119"/>
      <c r="O47" s="117"/>
    </row>
    <row r="48" spans="2:15" ht="13.5" thickBot="1">
      <c r="B48" s="126" t="s">
        <v>38</v>
      </c>
      <c r="C48" s="127"/>
      <c r="D48" s="128"/>
      <c r="E48" s="117"/>
      <c r="F48" s="41">
        <f aca="true" t="shared" si="2" ref="F48:N48">SUM(F22:F47)</f>
        <v>945250</v>
      </c>
      <c r="G48" s="131">
        <f t="shared" si="2"/>
        <v>780052</v>
      </c>
      <c r="H48" s="124">
        <f t="shared" si="2"/>
        <v>25088414.85</v>
      </c>
      <c r="I48" s="131">
        <f t="shared" si="2"/>
        <v>29225964</v>
      </c>
      <c r="J48" s="43">
        <f t="shared" si="2"/>
        <v>0</v>
      </c>
      <c r="K48" s="44">
        <f t="shared" si="2"/>
        <v>0</v>
      </c>
      <c r="L48" s="124">
        <f t="shared" si="2"/>
        <v>0</v>
      </c>
      <c r="M48" s="131">
        <f t="shared" si="2"/>
        <v>0</v>
      </c>
      <c r="N48" s="124">
        <f t="shared" si="2"/>
        <v>26033664.85</v>
      </c>
      <c r="O48" s="51">
        <f>+SUM(O22:O47)</f>
        <v>30006016</v>
      </c>
    </row>
    <row r="49" spans="2:15" ht="13.5" thickTop="1">
      <c r="B49" s="126"/>
      <c r="C49" s="127"/>
      <c r="D49" s="128"/>
      <c r="E49" s="117"/>
      <c r="F49" s="36"/>
      <c r="G49" s="118"/>
      <c r="H49" s="119"/>
      <c r="I49" s="118"/>
      <c r="J49" s="38"/>
      <c r="K49" s="39"/>
      <c r="L49" s="119"/>
      <c r="M49" s="118"/>
      <c r="N49" s="119"/>
      <c r="O49" s="117"/>
    </row>
    <row r="50" spans="2:15" ht="13.5" thickBot="1">
      <c r="B50" s="132"/>
      <c r="C50" s="133" t="s">
        <v>75</v>
      </c>
      <c r="D50" s="134"/>
      <c r="E50" s="135"/>
      <c r="F50" s="136">
        <f>+F17-F48</f>
        <v>4750</v>
      </c>
      <c r="G50" s="137">
        <f>+G17-G48</f>
        <v>19948</v>
      </c>
      <c r="H50" s="138">
        <f aca="true" t="shared" si="3" ref="H50:O50">+H17-H48</f>
        <v>-2243831.25</v>
      </c>
      <c r="I50" s="139">
        <f t="shared" si="3"/>
        <v>-5450868</v>
      </c>
      <c r="J50" s="138">
        <f t="shared" si="3"/>
        <v>0</v>
      </c>
      <c r="K50" s="139">
        <f t="shared" si="3"/>
        <v>0</v>
      </c>
      <c r="L50" s="138">
        <f t="shared" si="3"/>
        <v>0</v>
      </c>
      <c r="M50" s="139">
        <f t="shared" si="3"/>
        <v>0</v>
      </c>
      <c r="N50" s="138">
        <f t="shared" si="3"/>
        <v>-2239081.25</v>
      </c>
      <c r="O50" s="140">
        <f t="shared" si="3"/>
        <v>-5430920</v>
      </c>
    </row>
    <row r="51" spans="3:4" ht="13.5" thickTop="1">
      <c r="C51" s="141"/>
      <c r="D51" s="141"/>
    </row>
    <row r="52" spans="3:4" ht="12.75" hidden="1">
      <c r="C52" s="141"/>
      <c r="D52" s="141"/>
    </row>
    <row r="53" spans="5:10" ht="12.75">
      <c r="E53" s="1039" t="s">
        <v>668</v>
      </c>
      <c r="F53" s="1039"/>
      <c r="G53" s="1039"/>
      <c r="H53" s="1039"/>
      <c r="I53" s="1039"/>
      <c r="J53" s="1039"/>
    </row>
  </sheetData>
  <sheetProtection/>
  <mergeCells count="10">
    <mergeCell ref="E53:J53"/>
    <mergeCell ref="B3:O3"/>
    <mergeCell ref="B6:E8"/>
    <mergeCell ref="H6:M6"/>
    <mergeCell ref="B2:O2"/>
    <mergeCell ref="H7:I7"/>
    <mergeCell ref="J7:K7"/>
    <mergeCell ref="L7:M7"/>
    <mergeCell ref="N6:O7"/>
    <mergeCell ref="F6:G7"/>
  </mergeCells>
  <printOptions gridLines="1"/>
  <pageMargins left="0.17" right="0.17" top="0.28" bottom="0.27" header="0.23" footer="0.16"/>
  <pageSetup horizontalDpi="600" verticalDpi="600" orientation="landscape" paperSize="9" scale="75" r:id="rId3"/>
  <legacyDrawing r:id="rId2"/>
</worksheet>
</file>

<file path=xl/worksheets/sheet36.xml><?xml version="1.0" encoding="utf-8"?>
<worksheet xmlns="http://schemas.openxmlformats.org/spreadsheetml/2006/main" xmlns:r="http://schemas.openxmlformats.org/officeDocument/2006/relationships">
  <sheetPr>
    <tabColor rgb="FF0070C0"/>
  </sheetPr>
  <dimension ref="B2:Q51"/>
  <sheetViews>
    <sheetView zoomScalePageLayoutView="0" workbookViewId="0" topLeftCell="A1">
      <selection activeCell="B4" sqref="B4:AD4"/>
    </sheetView>
  </sheetViews>
  <sheetFormatPr defaultColWidth="9.140625" defaultRowHeight="15"/>
  <cols>
    <col min="1" max="1" width="4.7109375" style="92" customWidth="1"/>
    <col min="2" max="2" width="3.00390625" style="92" customWidth="1"/>
    <col min="3" max="4" width="2.421875" style="92" customWidth="1"/>
    <col min="5" max="5" width="40.8515625" style="92" customWidth="1"/>
    <col min="6" max="7" width="14.57421875" style="92" bestFit="1" customWidth="1"/>
    <col min="8" max="9" width="14.00390625" style="92" bestFit="1" customWidth="1"/>
    <col min="10" max="13" width="13.140625" style="92" bestFit="1" customWidth="1"/>
    <col min="14" max="15" width="12.7109375" style="92" customWidth="1"/>
    <col min="16" max="16" width="15.140625" style="92" customWidth="1"/>
    <col min="17" max="17" width="12.7109375" style="92" customWidth="1"/>
    <col min="18" max="18" width="2.28125" style="92" customWidth="1"/>
    <col min="19" max="19" width="9.140625" style="92" customWidth="1"/>
    <col min="20" max="20" width="9.28125" style="92" bestFit="1" customWidth="1"/>
    <col min="21" max="16384" width="9.140625" style="92" customWidth="1"/>
  </cols>
  <sheetData>
    <row r="2" spans="2:17" ht="15" customHeight="1">
      <c r="B2" s="1104" t="str">
        <f>+'I&amp;E - INST'!B2:Q2</f>
        <v>ABC PRIVATE UNIVERSITY</v>
      </c>
      <c r="C2" s="1104"/>
      <c r="D2" s="1104"/>
      <c r="E2" s="1104"/>
      <c r="F2" s="1104"/>
      <c r="G2" s="1104"/>
      <c r="H2" s="1104"/>
      <c r="I2" s="1104"/>
      <c r="J2" s="1104"/>
      <c r="K2" s="1104"/>
      <c r="L2" s="1104"/>
      <c r="M2" s="1104"/>
      <c r="N2" s="1104"/>
      <c r="O2" s="1104"/>
      <c r="P2" s="1104"/>
      <c r="Q2" s="1104"/>
    </row>
    <row r="3" spans="2:17" ht="15" customHeight="1">
      <c r="B3" s="254"/>
      <c r="C3" s="254"/>
      <c r="D3" s="254"/>
      <c r="E3" s="254"/>
      <c r="F3" s="254"/>
      <c r="G3" s="254"/>
      <c r="H3" s="254"/>
      <c r="I3" s="254"/>
      <c r="J3" s="254"/>
      <c r="K3" s="254"/>
      <c r="L3" s="254"/>
      <c r="M3" s="254"/>
      <c r="N3" s="892" t="str">
        <f>+' I&amp;E - SOCIETY'!M4</f>
        <v>AMOUNT IN RUPEES</v>
      </c>
      <c r="O3" s="892"/>
      <c r="P3" s="254"/>
      <c r="Q3" s="240"/>
    </row>
    <row r="4" spans="2:17" ht="17.25">
      <c r="B4" s="905" t="s">
        <v>619</v>
      </c>
      <c r="C4" s="905"/>
      <c r="D4" s="905"/>
      <c r="E4" s="905"/>
      <c r="F4" s="905"/>
      <c r="G4" s="905"/>
      <c r="H4" s="905"/>
      <c r="I4" s="905"/>
      <c r="J4" s="905"/>
      <c r="K4" s="905"/>
      <c r="L4" s="905"/>
      <c r="M4" s="905"/>
      <c r="N4" s="905"/>
      <c r="O4" s="905"/>
      <c r="P4" s="905"/>
      <c r="Q4" s="905"/>
    </row>
    <row r="5" spans="2:14" ht="15.75" thickBot="1">
      <c r="B5" s="93"/>
      <c r="C5" s="40"/>
      <c r="D5" s="40"/>
      <c r="E5" s="40"/>
      <c r="F5" s="40"/>
      <c r="G5" s="40"/>
      <c r="H5" s="40"/>
      <c r="I5" s="40"/>
      <c r="L5" s="353" t="str">
        <f>+'I&amp;E - INST'!M3</f>
        <v>ABCPU</v>
      </c>
      <c r="M5" s="141"/>
      <c r="N5" s="354"/>
    </row>
    <row r="6" spans="2:17" ht="15" customHeight="1" thickBot="1" thickTop="1">
      <c r="B6" s="958"/>
      <c r="C6" s="959"/>
      <c r="D6" s="960"/>
      <c r="E6" s="960"/>
      <c r="F6" s="1094" t="s">
        <v>104</v>
      </c>
      <c r="G6" s="1095"/>
      <c r="H6" s="1095"/>
      <c r="I6" s="1095"/>
      <c r="J6" s="1095"/>
      <c r="K6" s="1095"/>
      <c r="L6" s="1095"/>
      <c r="M6" s="1095"/>
      <c r="N6" s="1095"/>
      <c r="O6" s="1105"/>
      <c r="P6" s="952" t="s">
        <v>144</v>
      </c>
      <c r="Q6" s="953"/>
    </row>
    <row r="7" spans="2:17" ht="15" customHeight="1" thickBot="1">
      <c r="B7" s="961"/>
      <c r="C7" s="962"/>
      <c r="D7" s="963"/>
      <c r="E7" s="963"/>
      <c r="F7" s="1097" t="str">
        <f>+'I&amp;E - INST'!F7:G7</f>
        <v> B.TECH</v>
      </c>
      <c r="G7" s="1098"/>
      <c r="H7" s="942" t="str">
        <f>+'I&amp;E - INST'!H7:I7</f>
        <v> M.TECH</v>
      </c>
      <c r="I7" s="943"/>
      <c r="J7" s="1097" t="str">
        <f>+'I&amp;E - INST'!J7:K7</f>
        <v>MCA</v>
      </c>
      <c r="K7" s="1098"/>
      <c r="L7" s="942" t="str">
        <f>+'I&amp;E - INST'!L7:M7</f>
        <v>MBA</v>
      </c>
      <c r="M7" s="943"/>
      <c r="N7" s="1108" t="str">
        <f>+'I&amp;E - INST'!N7:O7</f>
        <v>OTHERS IF ANY</v>
      </c>
      <c r="O7" s="1109"/>
      <c r="P7" s="1106"/>
      <c r="Q7" s="1107"/>
    </row>
    <row r="8" spans="2:17" ht="33.75" customHeight="1" thickBot="1">
      <c r="B8" s="964"/>
      <c r="C8" s="965"/>
      <c r="D8" s="966"/>
      <c r="E8" s="966"/>
      <c r="F8" s="97" t="str">
        <f>+'CON BS'!F8</f>
        <v>AS ON 31/03/2023</v>
      </c>
      <c r="G8" s="173" t="str">
        <f>+'CON BS'!G8</f>
        <v>AS ON 31/03/2022</v>
      </c>
      <c r="H8" s="99" t="str">
        <f aca="true" t="shared" si="0" ref="H8:Q8">+F8</f>
        <v>AS ON 31/03/2023</v>
      </c>
      <c r="I8" s="100" t="str">
        <f t="shared" si="0"/>
        <v>AS ON 31/03/2022</v>
      </c>
      <c r="J8" s="97" t="str">
        <f t="shared" si="0"/>
        <v>AS ON 31/03/2023</v>
      </c>
      <c r="K8" s="98" t="str">
        <f t="shared" si="0"/>
        <v>AS ON 31/03/2022</v>
      </c>
      <c r="L8" s="233" t="str">
        <f t="shared" si="0"/>
        <v>AS ON 31/03/2023</v>
      </c>
      <c r="M8" s="234" t="str">
        <f t="shared" si="0"/>
        <v>AS ON 31/03/2022</v>
      </c>
      <c r="N8" s="101" t="str">
        <f t="shared" si="0"/>
        <v>AS ON 31/03/2023</v>
      </c>
      <c r="O8" s="234" t="str">
        <f t="shared" si="0"/>
        <v>AS ON 31/03/2022</v>
      </c>
      <c r="P8" s="101" t="str">
        <f t="shared" si="0"/>
        <v>AS ON 31/03/2023</v>
      </c>
      <c r="Q8" s="235" t="str">
        <f t="shared" si="0"/>
        <v>AS ON 31/03/2022</v>
      </c>
    </row>
    <row r="9" spans="2:17" ht="14.25" thickBot="1" thickTop="1">
      <c r="B9" s="105"/>
      <c r="C9" s="106"/>
      <c r="D9" s="107"/>
      <c r="E9" s="107"/>
      <c r="F9" s="255"/>
      <c r="G9" s="109"/>
      <c r="H9" s="111"/>
      <c r="I9" s="112"/>
      <c r="J9" s="103"/>
      <c r="K9" s="110"/>
      <c r="L9" s="111"/>
      <c r="M9" s="112"/>
      <c r="N9" s="103"/>
      <c r="O9" s="112"/>
      <c r="P9" s="103"/>
      <c r="Q9" s="256"/>
    </row>
    <row r="10" spans="2:17" ht="13.5" thickTop="1">
      <c r="B10" s="114"/>
      <c r="C10" s="115"/>
      <c r="D10" s="116"/>
      <c r="E10" s="236"/>
      <c r="F10" s="257"/>
      <c r="G10" s="118"/>
      <c r="H10" s="38"/>
      <c r="I10" s="39"/>
      <c r="J10" s="119"/>
      <c r="K10" s="118"/>
      <c r="L10" s="38"/>
      <c r="M10" s="39"/>
      <c r="N10" s="257"/>
      <c r="O10" s="258"/>
      <c r="P10" s="119"/>
      <c r="Q10" s="259"/>
    </row>
    <row r="11" spans="2:17" ht="13.5">
      <c r="B11" s="253" t="s">
        <v>148</v>
      </c>
      <c r="C11" s="121"/>
      <c r="D11" s="122"/>
      <c r="E11" s="40"/>
      <c r="F11" s="119"/>
      <c r="G11" s="118"/>
      <c r="H11" s="38"/>
      <c r="I11" s="39"/>
      <c r="J11" s="119"/>
      <c r="K11" s="118"/>
      <c r="L11" s="38"/>
      <c r="M11" s="39"/>
      <c r="N11" s="119"/>
      <c r="O11" s="39"/>
      <c r="P11" s="119"/>
      <c r="Q11" s="37"/>
    </row>
    <row r="12" spans="2:17" ht="13.5">
      <c r="B12" s="253"/>
      <c r="C12" s="121" t="s">
        <v>159</v>
      </c>
      <c r="D12" s="122"/>
      <c r="E12" s="40"/>
      <c r="F12" s="119"/>
      <c r="G12" s="118"/>
      <c r="H12" s="38"/>
      <c r="I12" s="39"/>
      <c r="J12" s="119"/>
      <c r="K12" s="118"/>
      <c r="L12" s="38"/>
      <c r="M12" s="40"/>
      <c r="N12" s="119"/>
      <c r="O12" s="39"/>
      <c r="P12" s="119"/>
      <c r="Q12" s="37"/>
    </row>
    <row r="13" spans="2:17" ht="13.5">
      <c r="B13" s="253"/>
      <c r="C13" s="121"/>
      <c r="D13" s="116" t="s">
        <v>160</v>
      </c>
      <c r="E13" s="40"/>
      <c r="F13" s="119">
        <f>+'S-23'!F13</f>
        <v>45850261</v>
      </c>
      <c r="G13" s="118">
        <f>+'S-23'!G13</f>
        <v>55000000</v>
      </c>
      <c r="H13" s="119">
        <f>+I16</f>
        <v>29674800</v>
      </c>
      <c r="I13" s="39">
        <v>30000000</v>
      </c>
      <c r="J13" s="119">
        <f>+K16</f>
        <v>7989475</v>
      </c>
      <c r="K13" s="118">
        <v>6000000</v>
      </c>
      <c r="L13" s="119">
        <f>+M16</f>
        <v>6266975</v>
      </c>
      <c r="M13" s="40">
        <v>4000000</v>
      </c>
      <c r="N13" s="119">
        <f>+O16</f>
        <v>3267621</v>
      </c>
      <c r="O13" s="39">
        <v>3500000</v>
      </c>
      <c r="P13" s="119">
        <f>+Q16</f>
        <v>93049132</v>
      </c>
      <c r="Q13" s="37">
        <f>+G13+I13+K13+M13+O13</f>
        <v>98500000</v>
      </c>
    </row>
    <row r="14" spans="2:17" ht="13.5">
      <c r="B14" s="253"/>
      <c r="C14" s="121"/>
      <c r="D14" s="116" t="s">
        <v>157</v>
      </c>
      <c r="E14" s="40"/>
      <c r="F14" s="119">
        <f>+'S-23'!F14</f>
        <v>-5912329.25</v>
      </c>
      <c r="G14" s="118">
        <f>+'S-23'!G14</f>
        <v>-9149739</v>
      </c>
      <c r="H14" s="38">
        <f>+'I&amp;E - INST'!H53</f>
        <v>-90627.05000000028</v>
      </c>
      <c r="I14" s="39">
        <f>+'I&amp;E - INST'!I53</f>
        <v>-325200</v>
      </c>
      <c r="J14" s="119">
        <f>+'I&amp;E - INST'!J53</f>
        <v>2149462.0500000003</v>
      </c>
      <c r="K14" s="118">
        <f>+'I&amp;E - INST'!K53</f>
        <v>1989475</v>
      </c>
      <c r="L14" s="119">
        <f>+'I&amp;E - INST'!L53</f>
        <v>1817495.4</v>
      </c>
      <c r="M14" s="118">
        <f>+'I&amp;E - INST'!M53</f>
        <v>2266975</v>
      </c>
      <c r="N14" s="119">
        <f>+'I&amp;E - INST'!N53</f>
        <v>-207832.4</v>
      </c>
      <c r="O14" s="118">
        <f>+'I&amp;E - INST'!O53</f>
        <v>-232379</v>
      </c>
      <c r="P14" s="119">
        <f>+F14+H14+J14+L14+N14</f>
        <v>-2243831.2500000005</v>
      </c>
      <c r="Q14" s="37">
        <f>+G14+I14+K14+M14+O14</f>
        <v>-5450868</v>
      </c>
    </row>
    <row r="15" spans="2:17" ht="13.5">
      <c r="B15" s="253"/>
      <c r="C15" s="121"/>
      <c r="D15" s="116" t="s">
        <v>307</v>
      </c>
      <c r="E15" s="40"/>
      <c r="F15" s="119">
        <f>+'S-23'!F15</f>
        <v>0</v>
      </c>
      <c r="G15" s="118">
        <f>+'S-23'!G15</f>
        <v>0</v>
      </c>
      <c r="H15" s="38"/>
      <c r="I15" s="39"/>
      <c r="J15" s="119"/>
      <c r="K15" s="118"/>
      <c r="L15" s="119"/>
      <c r="M15" s="118"/>
      <c r="N15" s="119"/>
      <c r="O15" s="118"/>
      <c r="P15" s="119"/>
      <c r="Q15" s="37"/>
    </row>
    <row r="16" spans="2:17" ht="12.75">
      <c r="B16" s="36"/>
      <c r="C16" s="115"/>
      <c r="D16" s="116"/>
      <c r="E16" s="40"/>
      <c r="F16" s="119">
        <f>+F13+F14+F15</f>
        <v>39937931.75</v>
      </c>
      <c r="G16" s="146">
        <f>+G13+G14+G15</f>
        <v>45850261</v>
      </c>
      <c r="H16" s="119">
        <f aca="true" t="shared" si="1" ref="H16:Q16">+H13+H14</f>
        <v>29584172.95</v>
      </c>
      <c r="I16" s="146">
        <f t="shared" si="1"/>
        <v>29674800</v>
      </c>
      <c r="J16" s="119">
        <f t="shared" si="1"/>
        <v>10138937.05</v>
      </c>
      <c r="K16" s="146">
        <f t="shared" si="1"/>
        <v>7989475</v>
      </c>
      <c r="L16" s="119">
        <f t="shared" si="1"/>
        <v>8084470.4</v>
      </c>
      <c r="M16" s="146">
        <f t="shared" si="1"/>
        <v>6266975</v>
      </c>
      <c r="N16" s="119">
        <f t="shared" si="1"/>
        <v>3059788.6</v>
      </c>
      <c r="O16" s="146">
        <f t="shared" si="1"/>
        <v>3267621</v>
      </c>
      <c r="P16" s="119">
        <f t="shared" si="1"/>
        <v>90805300.75</v>
      </c>
      <c r="Q16" s="37">
        <f t="shared" si="1"/>
        <v>93049132</v>
      </c>
    </row>
    <row r="17" spans="2:17" ht="12.75">
      <c r="B17" s="36"/>
      <c r="C17" s="121" t="s">
        <v>158</v>
      </c>
      <c r="D17" s="122"/>
      <c r="E17" s="40"/>
      <c r="F17" s="119"/>
      <c r="G17" s="146"/>
      <c r="H17" s="38"/>
      <c r="I17" s="39"/>
      <c r="J17" s="119"/>
      <c r="K17" s="118"/>
      <c r="L17" s="38"/>
      <c r="M17" s="40"/>
      <c r="N17" s="119"/>
      <c r="O17" s="39"/>
      <c r="P17" s="119"/>
      <c r="Q17" s="37"/>
    </row>
    <row r="18" spans="2:17" ht="12.75">
      <c r="B18" s="120"/>
      <c r="C18" s="121"/>
      <c r="D18" s="122" t="s">
        <v>167</v>
      </c>
      <c r="E18" s="40"/>
      <c r="F18" s="119"/>
      <c r="G18" s="146"/>
      <c r="H18" s="38"/>
      <c r="I18" s="39"/>
      <c r="J18" s="119"/>
      <c r="K18" s="118"/>
      <c r="L18" s="38"/>
      <c r="M18" s="40"/>
      <c r="N18" s="119"/>
      <c r="O18" s="39"/>
      <c r="P18" s="119"/>
      <c r="Q18" s="37"/>
    </row>
    <row r="19" spans="2:17" ht="12.75">
      <c r="B19" s="120"/>
      <c r="C19" s="115"/>
      <c r="E19" s="40" t="s">
        <v>163</v>
      </c>
      <c r="F19" s="119">
        <f>+'S-23'!F19</f>
        <v>500000</v>
      </c>
      <c r="G19" s="146">
        <f>+'S-23'!G19</f>
        <v>5000000</v>
      </c>
      <c r="H19" s="38"/>
      <c r="I19" s="39"/>
      <c r="J19" s="119"/>
      <c r="K19" s="118"/>
      <c r="L19" s="38"/>
      <c r="M19" s="40"/>
      <c r="N19" s="119"/>
      <c r="O19" s="39"/>
      <c r="P19" s="119">
        <f aca="true" t="shared" si="2" ref="P19:Q27">+F19+H19+J19+L19+N19</f>
        <v>500000</v>
      </c>
      <c r="Q19" s="37">
        <f t="shared" si="2"/>
        <v>5000000</v>
      </c>
    </row>
    <row r="20" spans="2:17" ht="12.75">
      <c r="B20" s="120"/>
      <c r="C20" s="115"/>
      <c r="D20" s="122"/>
      <c r="E20" s="40" t="s">
        <v>174</v>
      </c>
      <c r="F20" s="119">
        <f>+'S-23'!F20</f>
        <v>2690000</v>
      </c>
      <c r="G20" s="146">
        <f>+'S-23'!G20</f>
        <v>2700000</v>
      </c>
      <c r="H20" s="38"/>
      <c r="I20" s="39"/>
      <c r="J20" s="119"/>
      <c r="K20" s="118"/>
      <c r="L20" s="38"/>
      <c r="M20" s="40"/>
      <c r="N20" s="119"/>
      <c r="O20" s="39"/>
      <c r="P20" s="119">
        <f t="shared" si="2"/>
        <v>2690000</v>
      </c>
      <c r="Q20" s="37">
        <f t="shared" si="2"/>
        <v>2700000</v>
      </c>
    </row>
    <row r="21" spans="2:17" ht="12.75">
      <c r="B21" s="120"/>
      <c r="C21" s="115"/>
      <c r="D21" s="122"/>
      <c r="E21" s="40" t="s">
        <v>162</v>
      </c>
      <c r="F21" s="119">
        <f>+'S-23'!F21</f>
        <v>1500000</v>
      </c>
      <c r="G21" s="146">
        <f>+'S-23'!G21</f>
        <v>4500000</v>
      </c>
      <c r="H21" s="38"/>
      <c r="I21" s="39"/>
      <c r="J21" s="119"/>
      <c r="K21" s="118"/>
      <c r="L21" s="38"/>
      <c r="M21" s="40"/>
      <c r="N21" s="119"/>
      <c r="O21" s="39"/>
      <c r="P21" s="119">
        <f t="shared" si="2"/>
        <v>1500000</v>
      </c>
      <c r="Q21" s="37">
        <f t="shared" si="2"/>
        <v>4500000</v>
      </c>
    </row>
    <row r="22" spans="2:17" ht="12.75">
      <c r="B22" s="120"/>
      <c r="C22" s="115"/>
      <c r="D22" s="116" t="s">
        <v>165</v>
      </c>
      <c r="E22" s="40"/>
      <c r="F22" s="119">
        <f>+'S-23'!F22</f>
        <v>0</v>
      </c>
      <c r="G22" s="146">
        <f>+'S-23'!G22</f>
        <v>0</v>
      </c>
      <c r="H22" s="38"/>
      <c r="I22" s="39"/>
      <c r="J22" s="119"/>
      <c r="K22" s="118"/>
      <c r="L22" s="38"/>
      <c r="M22" s="40"/>
      <c r="N22" s="119"/>
      <c r="O22" s="39"/>
      <c r="P22" s="119">
        <f t="shared" si="2"/>
        <v>0</v>
      </c>
      <c r="Q22" s="37">
        <f t="shared" si="2"/>
        <v>0</v>
      </c>
    </row>
    <row r="23" spans="2:17" ht="12.75">
      <c r="B23" s="120"/>
      <c r="C23" s="121" t="s">
        <v>166</v>
      </c>
      <c r="D23" s="116"/>
      <c r="E23" s="40"/>
      <c r="F23" s="119"/>
      <c r="G23" s="146"/>
      <c r="H23" s="38"/>
      <c r="I23" s="39"/>
      <c r="J23" s="119"/>
      <c r="K23" s="118"/>
      <c r="L23" s="38"/>
      <c r="M23" s="40"/>
      <c r="N23" s="119"/>
      <c r="O23" s="39"/>
      <c r="P23" s="119"/>
      <c r="Q23" s="37"/>
    </row>
    <row r="24" spans="2:17" ht="12.75">
      <c r="B24" s="120"/>
      <c r="C24" s="115"/>
      <c r="D24" s="116" t="s">
        <v>246</v>
      </c>
      <c r="E24" s="40"/>
      <c r="F24" s="119">
        <f>+'S-23'!F24</f>
        <v>28292.5</v>
      </c>
      <c r="G24" s="146">
        <f>+'S-23'!G24</f>
        <v>0</v>
      </c>
      <c r="H24" s="119">
        <v>0</v>
      </c>
      <c r="I24" s="146">
        <f>+'S-14'!H24</f>
        <v>0</v>
      </c>
      <c r="J24" s="119">
        <f>+'S-14'!I24</f>
        <v>3658.5</v>
      </c>
      <c r="K24" s="146">
        <f>+'S-14'!J24</f>
        <v>0</v>
      </c>
      <c r="L24" s="119">
        <f>+'S-14'!K24</f>
        <v>3995.4000000000015</v>
      </c>
      <c r="M24" s="146">
        <f>+'S-14'!L24</f>
        <v>0</v>
      </c>
      <c r="N24" s="119">
        <v>0</v>
      </c>
      <c r="O24" s="146">
        <f>+'S-14'!N24</f>
        <v>0</v>
      </c>
      <c r="P24" s="119">
        <f>+F24+H24+J24+L24+N24</f>
        <v>35946.4</v>
      </c>
      <c r="Q24" s="37">
        <f>+G24+I24+K24+M24+O24</f>
        <v>0</v>
      </c>
    </row>
    <row r="25" spans="2:17" ht="12.75">
      <c r="B25" s="120"/>
      <c r="C25" s="121"/>
      <c r="D25" s="116" t="s">
        <v>168</v>
      </c>
      <c r="E25" s="40"/>
      <c r="F25" s="119">
        <f>+'S-23'!F25</f>
        <v>100000</v>
      </c>
      <c r="G25" s="146">
        <f>+'S-23'!G25</f>
        <v>60000</v>
      </c>
      <c r="H25" s="38">
        <v>5000000</v>
      </c>
      <c r="I25" s="39">
        <v>10000</v>
      </c>
      <c r="J25" s="119">
        <v>10000</v>
      </c>
      <c r="K25" s="118">
        <v>15000</v>
      </c>
      <c r="L25" s="38">
        <v>3000000</v>
      </c>
      <c r="M25" s="40">
        <v>10000</v>
      </c>
      <c r="N25" s="119">
        <v>5000</v>
      </c>
      <c r="O25" s="39">
        <v>10000</v>
      </c>
      <c r="P25" s="119">
        <f t="shared" si="2"/>
        <v>8115000</v>
      </c>
      <c r="Q25" s="37">
        <f>+G25+I25+K25+M25+O25</f>
        <v>105000</v>
      </c>
    </row>
    <row r="26" spans="2:17" ht="12.75">
      <c r="B26" s="120"/>
      <c r="C26" s="115"/>
      <c r="D26" s="116" t="s">
        <v>169</v>
      </c>
      <c r="E26" s="40"/>
      <c r="F26" s="119">
        <f>+'S-23'!F26</f>
        <v>50000</v>
      </c>
      <c r="G26" s="146">
        <f>+'S-23'!G26</f>
        <v>45000</v>
      </c>
      <c r="H26" s="38"/>
      <c r="I26" s="39"/>
      <c r="J26" s="119"/>
      <c r="K26" s="118"/>
      <c r="L26" s="38"/>
      <c r="M26" s="40"/>
      <c r="N26" s="119"/>
      <c r="O26" s="39"/>
      <c r="P26" s="119">
        <f t="shared" si="2"/>
        <v>50000</v>
      </c>
      <c r="Q26" s="37">
        <f>+G26+I26+K26+M26+O26</f>
        <v>45000</v>
      </c>
    </row>
    <row r="27" spans="2:17" ht="12.75">
      <c r="B27" s="120"/>
      <c r="C27" s="115"/>
      <c r="D27" s="116" t="s">
        <v>175</v>
      </c>
      <c r="E27" s="40"/>
      <c r="F27" s="119">
        <f>+'S-23'!F27</f>
        <v>25000</v>
      </c>
      <c r="G27" s="146">
        <f>+'S-23'!G27</f>
        <v>15000</v>
      </c>
      <c r="H27" s="38"/>
      <c r="I27" s="39"/>
      <c r="J27" s="119"/>
      <c r="K27" s="118"/>
      <c r="L27" s="38"/>
      <c r="M27" s="40"/>
      <c r="N27" s="119"/>
      <c r="O27" s="39"/>
      <c r="P27" s="119">
        <f t="shared" si="2"/>
        <v>25000</v>
      </c>
      <c r="Q27" s="37">
        <f>+G27+I27+K27+M27+O27</f>
        <v>15000</v>
      </c>
    </row>
    <row r="28" spans="2:17" ht="12.75">
      <c r="B28" s="36"/>
      <c r="C28" s="115"/>
      <c r="D28" s="116"/>
      <c r="E28" s="40"/>
      <c r="F28" s="119"/>
      <c r="G28" s="118"/>
      <c r="H28" s="38"/>
      <c r="I28" s="39"/>
      <c r="J28" s="119"/>
      <c r="K28" s="118"/>
      <c r="L28" s="38"/>
      <c r="M28" s="39"/>
      <c r="N28" s="119"/>
      <c r="O28" s="39"/>
      <c r="P28" s="119"/>
      <c r="Q28" s="37"/>
    </row>
    <row r="29" spans="2:17" ht="13.5" thickBot="1">
      <c r="B29" s="120" t="s">
        <v>150</v>
      </c>
      <c r="C29" s="115"/>
      <c r="D29" s="116"/>
      <c r="E29" s="40"/>
      <c r="F29" s="124">
        <f>+SUM(F16:F27)</f>
        <v>44831224.25</v>
      </c>
      <c r="G29" s="131">
        <f>SUM(G16:G27)</f>
        <v>58170261</v>
      </c>
      <c r="H29" s="43">
        <f>+SUM(H16:H27)</f>
        <v>34584172.95</v>
      </c>
      <c r="I29" s="44">
        <f>SUM(I16:I27)</f>
        <v>29684800</v>
      </c>
      <c r="J29" s="124">
        <f>+SUM(J16:J27)</f>
        <v>10152595.55</v>
      </c>
      <c r="K29" s="131">
        <f>SUM(K16:K27)</f>
        <v>8004475</v>
      </c>
      <c r="L29" s="43">
        <f>+SUM(L16:L27)</f>
        <v>11088465.8</v>
      </c>
      <c r="M29" s="44">
        <f>SUM(M16:M27)</f>
        <v>6276975</v>
      </c>
      <c r="N29" s="124">
        <f>+SUM(N16:N27)</f>
        <v>3064788.6</v>
      </c>
      <c r="O29" s="44">
        <f>SUM(O16:O27)</f>
        <v>3277621</v>
      </c>
      <c r="P29" s="124">
        <f>SUM(P16:P27)</f>
        <v>103721247.15</v>
      </c>
      <c r="Q29" s="42">
        <f>+SUM(Q16:Q27)</f>
        <v>105414132</v>
      </c>
    </row>
    <row r="30" spans="2:17" ht="13.5" thickTop="1">
      <c r="B30" s="114"/>
      <c r="C30" s="115"/>
      <c r="D30" s="116"/>
      <c r="E30" s="40"/>
      <c r="F30" s="119"/>
      <c r="G30" s="118"/>
      <c r="H30" s="38"/>
      <c r="I30" s="39"/>
      <c r="J30" s="119"/>
      <c r="K30" s="118"/>
      <c r="L30" s="38"/>
      <c r="M30" s="39"/>
      <c r="N30" s="119"/>
      <c r="O30" s="39"/>
      <c r="P30" s="119"/>
      <c r="Q30" s="37"/>
    </row>
    <row r="31" spans="2:17" ht="12.75">
      <c r="B31" s="126" t="s">
        <v>149</v>
      </c>
      <c r="C31" s="127"/>
      <c r="D31" s="128"/>
      <c r="E31" s="40"/>
      <c r="F31" s="119"/>
      <c r="G31" s="118"/>
      <c r="H31" s="38"/>
      <c r="I31" s="39"/>
      <c r="J31" s="119"/>
      <c r="K31" s="118"/>
      <c r="L31" s="38"/>
      <c r="M31" s="39"/>
      <c r="N31" s="119"/>
      <c r="O31" s="39"/>
      <c r="P31" s="119"/>
      <c r="Q31" s="37"/>
    </row>
    <row r="32" spans="2:17" ht="12.75">
      <c r="B32" s="126"/>
      <c r="C32" s="130" t="s">
        <v>170</v>
      </c>
      <c r="D32" s="40"/>
      <c r="F32" s="119"/>
      <c r="G32" s="118"/>
      <c r="H32" s="38"/>
      <c r="I32" s="39"/>
      <c r="J32" s="119"/>
      <c r="K32" s="118"/>
      <c r="L32" s="38"/>
      <c r="M32" s="39"/>
      <c r="N32" s="119"/>
      <c r="O32" s="39"/>
      <c r="P32" s="119"/>
      <c r="Q32" s="37"/>
    </row>
    <row r="33" spans="2:17" ht="12.75">
      <c r="B33" s="126"/>
      <c r="C33" s="130"/>
      <c r="D33" s="93" t="s">
        <v>176</v>
      </c>
      <c r="E33" s="40"/>
      <c r="F33" s="119"/>
      <c r="G33" s="118"/>
      <c r="H33" s="38"/>
      <c r="I33" s="39"/>
      <c r="J33" s="119"/>
      <c r="K33" s="118"/>
      <c r="L33" s="38"/>
      <c r="M33" s="39"/>
      <c r="N33" s="119"/>
      <c r="O33" s="118"/>
      <c r="P33" s="119"/>
      <c r="Q33" s="37"/>
    </row>
    <row r="34" spans="2:17" ht="12.75">
      <c r="B34" s="126"/>
      <c r="C34" s="39"/>
      <c r="D34" s="40"/>
      <c r="E34" s="40" t="s">
        <v>160</v>
      </c>
      <c r="F34" s="119">
        <f>+'S-23'!F34</f>
        <v>85347500</v>
      </c>
      <c r="G34" s="118">
        <f>+'S-23'!G34</f>
        <v>100000000</v>
      </c>
      <c r="H34" s="38">
        <f>+'S-13'!D48</f>
        <v>10744800</v>
      </c>
      <c r="I34" s="39">
        <f>+'S-13'!D49</f>
        <v>12000000</v>
      </c>
      <c r="J34" s="119">
        <f>+'S-13'!D72</f>
        <v>1249475</v>
      </c>
      <c r="K34" s="118">
        <f>+'S-13'!D73</f>
        <v>1000000</v>
      </c>
      <c r="L34" s="38">
        <f>+'S-13'!D96</f>
        <v>1219475</v>
      </c>
      <c r="M34" s="39">
        <f>+'S-13'!D97</f>
        <v>1300000</v>
      </c>
      <c r="N34" s="119">
        <f>+'S-13'!D121</f>
        <v>1004475</v>
      </c>
      <c r="O34" s="118">
        <f>+'S-13'!D122</f>
        <v>1150000</v>
      </c>
      <c r="P34" s="119">
        <f aca="true" t="shared" si="3" ref="P34:Q37">+F34+H34+J34+L34+N34</f>
        <v>99565725</v>
      </c>
      <c r="Q34" s="37">
        <f t="shared" si="3"/>
        <v>115450000</v>
      </c>
    </row>
    <row r="35" spans="2:17" ht="12.75">
      <c r="B35" s="126"/>
      <c r="C35" s="39"/>
      <c r="D35" s="40"/>
      <c r="E35" s="40" t="s">
        <v>177</v>
      </c>
      <c r="F35" s="119">
        <f>+'S-23'!F35</f>
        <v>1100000</v>
      </c>
      <c r="G35" s="118">
        <f>+'S-23'!G35</f>
        <v>600000</v>
      </c>
      <c r="H35" s="38">
        <f>+'S-13'!E48+'S-13'!F48</f>
        <v>1100000</v>
      </c>
      <c r="I35" s="39">
        <f>+'S-13'!E49+'S-13'!F49</f>
        <v>150000</v>
      </c>
      <c r="J35" s="119">
        <f>+'S-13'!E72+'S-13'!F72</f>
        <v>0</v>
      </c>
      <c r="K35" s="118">
        <f>+'S-13'!E73+'S-13'!F73</f>
        <v>600000</v>
      </c>
      <c r="L35" s="38">
        <f>+'S-13'!E96+'S-13'!F96</f>
        <v>0</v>
      </c>
      <c r="M35" s="39">
        <f>+'S-13'!E97+'S-13'!F97</f>
        <v>250000</v>
      </c>
      <c r="N35" s="119">
        <f>+'S-13'!E121+'S-13'!F121</f>
        <v>0</v>
      </c>
      <c r="O35" s="118">
        <f>+'S-13'!E122+'S-13'!F122</f>
        <v>165000</v>
      </c>
      <c r="P35" s="119">
        <f t="shared" si="3"/>
        <v>2200000</v>
      </c>
      <c r="Q35" s="37">
        <f t="shared" si="3"/>
        <v>1765000</v>
      </c>
    </row>
    <row r="36" spans="2:17" ht="12.75">
      <c r="B36" s="126"/>
      <c r="C36" s="39"/>
      <c r="D36" s="40"/>
      <c r="E36" s="40" t="s">
        <v>178</v>
      </c>
      <c r="F36" s="119">
        <f>+'S-23'!F36</f>
        <v>250000</v>
      </c>
      <c r="G36" s="118">
        <f>+'S-23'!G36</f>
        <v>200000</v>
      </c>
      <c r="H36" s="38">
        <f>+'S-13'!G48</f>
        <v>250000</v>
      </c>
      <c r="I36" s="39">
        <f>+'S-13'!G49</f>
        <v>200000</v>
      </c>
      <c r="J36" s="119">
        <f>+'S-13'!G72</f>
        <v>0</v>
      </c>
      <c r="K36" s="118">
        <f>+'S-13'!G73</f>
        <v>200000</v>
      </c>
      <c r="L36" s="38">
        <f>+'S-13'!G96</f>
        <v>0</v>
      </c>
      <c r="M36" s="39">
        <f>+'S-13'!G97</f>
        <v>200000</v>
      </c>
      <c r="N36" s="119">
        <f>+'S-13'!G121</f>
        <v>0</v>
      </c>
      <c r="O36" s="118">
        <f>+'S-13'!G122</f>
        <v>200000</v>
      </c>
      <c r="P36" s="119">
        <f t="shared" si="3"/>
        <v>500000</v>
      </c>
      <c r="Q36" s="37">
        <f t="shared" si="3"/>
        <v>1000000</v>
      </c>
    </row>
    <row r="37" spans="2:17" ht="12.75">
      <c r="B37" s="126"/>
      <c r="C37" s="39"/>
      <c r="D37" s="40"/>
      <c r="E37" s="40" t="s">
        <v>179</v>
      </c>
      <c r="F37" s="119">
        <f>+'S-23'!F37</f>
        <v>8612250</v>
      </c>
      <c r="G37" s="118">
        <f>+'S-23'!G37</f>
        <v>15052500</v>
      </c>
      <c r="H37" s="38">
        <f>+'S-13'!I48</f>
        <v>1151980</v>
      </c>
      <c r="I37" s="39">
        <f>+'S-13'!I49</f>
        <v>1205200</v>
      </c>
      <c r="J37" s="119">
        <f>+'S-13'!I72</f>
        <v>124947.5</v>
      </c>
      <c r="K37" s="118">
        <f>+'S-13'!I73</f>
        <v>150525</v>
      </c>
      <c r="L37" s="38">
        <f>+'S-13'!I96</f>
        <v>121947.5</v>
      </c>
      <c r="M37" s="39">
        <f>+'S-13'!I97</f>
        <v>130525</v>
      </c>
      <c r="N37" s="119">
        <f>+'S-13'!I121</f>
        <v>100447.5</v>
      </c>
      <c r="O37" s="118">
        <f>+'S-13'!I122</f>
        <v>110525</v>
      </c>
      <c r="P37" s="119">
        <f t="shared" si="3"/>
        <v>10111572.5</v>
      </c>
      <c r="Q37" s="37">
        <f t="shared" si="3"/>
        <v>16649275</v>
      </c>
    </row>
    <row r="38" spans="2:17" ht="12.75">
      <c r="B38" s="126"/>
      <c r="C38" s="249"/>
      <c r="D38" s="251"/>
      <c r="E38" s="40" t="s">
        <v>180</v>
      </c>
      <c r="F38" s="119">
        <f aca="true" t="shared" si="4" ref="F38:P38">+F34+F35-F36-F37</f>
        <v>77585250</v>
      </c>
      <c r="G38" s="118">
        <f t="shared" si="4"/>
        <v>85347500</v>
      </c>
      <c r="H38" s="38">
        <f t="shared" si="4"/>
        <v>10442820</v>
      </c>
      <c r="I38" s="39">
        <f t="shared" si="4"/>
        <v>10744800</v>
      </c>
      <c r="J38" s="119">
        <f t="shared" si="4"/>
        <v>1124527.5</v>
      </c>
      <c r="K38" s="118">
        <f t="shared" si="4"/>
        <v>1249475</v>
      </c>
      <c r="L38" s="38">
        <f t="shared" si="4"/>
        <v>1097527.5</v>
      </c>
      <c r="M38" s="39">
        <f t="shared" si="4"/>
        <v>1219475</v>
      </c>
      <c r="N38" s="119">
        <f t="shared" si="4"/>
        <v>904027.5</v>
      </c>
      <c r="O38" s="118">
        <f t="shared" si="4"/>
        <v>1004475</v>
      </c>
      <c r="P38" s="119">
        <f t="shared" si="4"/>
        <v>91154152.5</v>
      </c>
      <c r="Q38" s="37">
        <f>+Q34+Q35-Q36-Q37</f>
        <v>99565725</v>
      </c>
    </row>
    <row r="39" spans="2:17" ht="12.75">
      <c r="B39" s="126"/>
      <c r="D39" s="40"/>
      <c r="E39" s="40"/>
      <c r="F39" s="119"/>
      <c r="G39" s="118"/>
      <c r="H39" s="38"/>
      <c r="I39" s="39"/>
      <c r="J39" s="119"/>
      <c r="K39" s="118"/>
      <c r="L39" s="38"/>
      <c r="M39" s="39"/>
      <c r="N39" s="119"/>
      <c r="O39" s="118"/>
      <c r="P39" s="119"/>
      <c r="Q39" s="37"/>
    </row>
    <row r="40" spans="2:17" ht="12.75">
      <c r="B40" s="126"/>
      <c r="C40" s="39"/>
      <c r="D40" s="40" t="s">
        <v>151</v>
      </c>
      <c r="E40" s="40"/>
      <c r="F40" s="119">
        <f>+'S-23'!F40</f>
        <v>11250000</v>
      </c>
      <c r="G40" s="118">
        <f>+'S-23'!G40</f>
        <v>0</v>
      </c>
      <c r="H40" s="38">
        <f>+'S-19'!I23</f>
        <v>1125000</v>
      </c>
      <c r="I40" s="39">
        <f>+'S-19'!F23</f>
        <v>1000000</v>
      </c>
      <c r="J40" s="119">
        <f>+'S-19'!I33</f>
        <v>525000</v>
      </c>
      <c r="K40" s="118">
        <f>+'S-19'!F33</f>
        <v>1000000</v>
      </c>
      <c r="L40" s="38">
        <f>+'S-19'!I41</f>
        <v>625000</v>
      </c>
      <c r="M40" s="39">
        <f>+'S-19'!F41</f>
        <v>1000000</v>
      </c>
      <c r="N40" s="119">
        <f>+'S-19'!I49</f>
        <v>1125000</v>
      </c>
      <c r="O40" s="118">
        <f>+'S-19'!F49</f>
        <v>1000000</v>
      </c>
      <c r="P40" s="119">
        <f aca="true" t="shared" si="5" ref="P40:Q42">+F40+H40+J40+L40+N40</f>
        <v>14650000</v>
      </c>
      <c r="Q40" s="37">
        <f t="shared" si="5"/>
        <v>4000000</v>
      </c>
    </row>
    <row r="41" spans="2:17" ht="12.75">
      <c r="B41" s="36"/>
      <c r="D41" s="40" t="s">
        <v>93</v>
      </c>
      <c r="E41" s="40"/>
      <c r="F41" s="119"/>
      <c r="G41" s="118"/>
      <c r="H41" s="38"/>
      <c r="I41" s="39"/>
      <c r="J41" s="119"/>
      <c r="K41" s="118"/>
      <c r="L41" s="38"/>
      <c r="M41" s="39"/>
      <c r="N41" s="119"/>
      <c r="O41" s="39"/>
      <c r="P41" s="119">
        <f t="shared" si="5"/>
        <v>0</v>
      </c>
      <c r="Q41" s="37">
        <f t="shared" si="5"/>
        <v>0</v>
      </c>
    </row>
    <row r="42" spans="2:17" ht="12.75">
      <c r="B42" s="36"/>
      <c r="C42" s="39"/>
      <c r="D42" s="40" t="s">
        <v>173</v>
      </c>
      <c r="E42" s="40"/>
      <c r="F42" s="119">
        <f>+'S-23'!F42</f>
        <v>3400000</v>
      </c>
      <c r="G42" s="118">
        <f>+'S-23'!G42</f>
        <v>1000000</v>
      </c>
      <c r="H42" s="38">
        <v>500000</v>
      </c>
      <c r="I42" s="39">
        <v>700000</v>
      </c>
      <c r="J42" s="119">
        <v>40000</v>
      </c>
      <c r="K42" s="118">
        <v>2500000</v>
      </c>
      <c r="L42" s="40">
        <v>200000</v>
      </c>
      <c r="M42" s="39">
        <v>900000</v>
      </c>
      <c r="N42" s="119">
        <v>500000</v>
      </c>
      <c r="O42" s="39">
        <v>750000</v>
      </c>
      <c r="P42" s="119">
        <f t="shared" si="5"/>
        <v>4640000</v>
      </c>
      <c r="Q42" s="37">
        <f t="shared" si="5"/>
        <v>5850000</v>
      </c>
    </row>
    <row r="43" spans="2:17" ht="12.75">
      <c r="B43" s="36"/>
      <c r="C43" s="39"/>
      <c r="D43" s="40"/>
      <c r="E43" s="40"/>
      <c r="F43" s="119"/>
      <c r="G43" s="118"/>
      <c r="H43" s="38"/>
      <c r="I43" s="39"/>
      <c r="J43" s="119"/>
      <c r="K43" s="118"/>
      <c r="L43" s="40"/>
      <c r="M43" s="39"/>
      <c r="N43" s="119"/>
      <c r="O43" s="39"/>
      <c r="P43" s="119"/>
      <c r="Q43" s="37"/>
    </row>
    <row r="44" spans="2:17" ht="12.75">
      <c r="B44" s="36"/>
      <c r="C44" s="130" t="s">
        <v>171</v>
      </c>
      <c r="D44" s="40"/>
      <c r="E44" s="40"/>
      <c r="F44" s="119"/>
      <c r="G44" s="118"/>
      <c r="H44" s="38"/>
      <c r="I44" s="39"/>
      <c r="J44" s="119"/>
      <c r="K44" s="118"/>
      <c r="L44" s="40"/>
      <c r="M44" s="39"/>
      <c r="N44" s="119"/>
      <c r="O44" s="39"/>
      <c r="P44" s="119"/>
      <c r="Q44" s="37"/>
    </row>
    <row r="45" spans="2:17" ht="12.75">
      <c r="B45" s="36"/>
      <c r="C45" s="39"/>
      <c r="D45" s="40" t="s">
        <v>152</v>
      </c>
      <c r="E45" s="40"/>
      <c r="F45" s="119">
        <f>+'S-23'!F44</f>
        <v>9250000</v>
      </c>
      <c r="G45" s="118">
        <f>+'S-23'!G44</f>
        <v>3208633</v>
      </c>
      <c r="H45" s="38"/>
      <c r="I45" s="39"/>
      <c r="J45" s="119"/>
      <c r="K45" s="118"/>
      <c r="L45" s="40"/>
      <c r="M45" s="39"/>
      <c r="N45" s="119"/>
      <c r="O45" s="39"/>
      <c r="P45" s="119">
        <f aca="true" t="shared" si="6" ref="P45:Q48">+F45+H45+J45+L45+N45</f>
        <v>9250000</v>
      </c>
      <c r="Q45" s="37">
        <f t="shared" si="6"/>
        <v>3208633</v>
      </c>
    </row>
    <row r="46" spans="2:17" ht="12.75">
      <c r="B46" s="36"/>
      <c r="D46" s="40" t="s">
        <v>172</v>
      </c>
      <c r="E46" s="40"/>
      <c r="F46" s="119">
        <f>+'S-23'!F45</f>
        <v>875000</v>
      </c>
      <c r="G46" s="118">
        <f>+'S-23'!G45</f>
        <v>260000</v>
      </c>
      <c r="H46" s="38">
        <v>440000</v>
      </c>
      <c r="I46" s="39">
        <v>2500000</v>
      </c>
      <c r="J46" s="129">
        <v>0</v>
      </c>
      <c r="K46" s="118"/>
      <c r="L46" s="40"/>
      <c r="M46" s="39"/>
      <c r="N46" s="119">
        <v>250000</v>
      </c>
      <c r="O46" s="39">
        <v>450000</v>
      </c>
      <c r="P46" s="119">
        <f t="shared" si="6"/>
        <v>1565000</v>
      </c>
      <c r="Q46" s="37">
        <f t="shared" si="6"/>
        <v>3210000</v>
      </c>
    </row>
    <row r="47" spans="2:17" ht="12.75">
      <c r="B47" s="36"/>
      <c r="D47" s="40" t="s">
        <v>309</v>
      </c>
      <c r="E47" s="40"/>
      <c r="F47" s="119">
        <f>+'S-23'!F46</f>
        <v>99000</v>
      </c>
      <c r="G47" s="118">
        <f>+'S-23'!G46</f>
        <v>115710</v>
      </c>
      <c r="H47" s="38">
        <v>425859</v>
      </c>
      <c r="I47" s="39">
        <v>512550</v>
      </c>
      <c r="J47" s="129">
        <v>20258</v>
      </c>
      <c r="K47" s="118">
        <f>79582+15000</f>
        <v>94582</v>
      </c>
      <c r="L47" s="40">
        <v>22580</v>
      </c>
      <c r="M47" s="39">
        <v>211580</v>
      </c>
      <c r="N47" s="119">
        <v>110975</v>
      </c>
      <c r="O47" s="39">
        <v>68958</v>
      </c>
      <c r="P47" s="119">
        <f t="shared" si="6"/>
        <v>678672</v>
      </c>
      <c r="Q47" s="37">
        <f t="shared" si="6"/>
        <v>1003380</v>
      </c>
    </row>
    <row r="48" spans="2:17" ht="12.75">
      <c r="B48" s="36"/>
      <c r="C48" s="39"/>
      <c r="D48" s="40" t="s">
        <v>310</v>
      </c>
      <c r="E48" s="40"/>
      <c r="F48" s="119">
        <f>+'S-23'!F47</f>
        <v>8873.25</v>
      </c>
      <c r="G48" s="118">
        <f>+'S-23'!G47</f>
        <v>19740</v>
      </c>
      <c r="H48" s="38">
        <v>63767.55</v>
      </c>
      <c r="I48" s="39">
        <v>56450</v>
      </c>
      <c r="J48" s="129">
        <v>6336.45</v>
      </c>
      <c r="K48" s="118">
        <v>5418</v>
      </c>
      <c r="L48" s="40">
        <v>885.7</v>
      </c>
      <c r="M48" s="39">
        <v>14920</v>
      </c>
      <c r="N48" s="119">
        <v>4323.7</v>
      </c>
      <c r="O48" s="39">
        <v>3588</v>
      </c>
      <c r="P48" s="119">
        <f t="shared" si="6"/>
        <v>84186.65</v>
      </c>
      <c r="Q48" s="37">
        <f t="shared" si="6"/>
        <v>100116</v>
      </c>
    </row>
    <row r="49" spans="2:17" ht="12.75">
      <c r="B49" s="36"/>
      <c r="C49" s="39"/>
      <c r="D49" s="40"/>
      <c r="E49" s="40"/>
      <c r="F49" s="261"/>
      <c r="G49" s="118"/>
      <c r="H49" s="38"/>
      <c r="I49" s="39"/>
      <c r="J49" s="119"/>
      <c r="K49" s="118"/>
      <c r="L49" s="38"/>
      <c r="M49" s="39"/>
      <c r="N49" s="119"/>
      <c r="O49" s="118"/>
      <c r="P49" s="119"/>
      <c r="Q49" s="37"/>
    </row>
    <row r="50" spans="2:17" ht="13.5" thickBot="1">
      <c r="B50" s="126" t="s">
        <v>153</v>
      </c>
      <c r="C50" s="127"/>
      <c r="D50" s="128"/>
      <c r="E50" s="40"/>
      <c r="F50" s="124">
        <f aca="true" t="shared" si="7" ref="F50:Q50">SUM(F38:F49)</f>
        <v>102468123.25</v>
      </c>
      <c r="G50" s="131">
        <f t="shared" si="7"/>
        <v>89951583</v>
      </c>
      <c r="H50" s="43">
        <f>SUM(H38:H49)</f>
        <v>12997446.55</v>
      </c>
      <c r="I50" s="44">
        <f t="shared" si="7"/>
        <v>15513800</v>
      </c>
      <c r="J50" s="124">
        <f t="shared" si="7"/>
        <v>1716121.95</v>
      </c>
      <c r="K50" s="131">
        <f t="shared" si="7"/>
        <v>4849475</v>
      </c>
      <c r="L50" s="43">
        <f t="shared" si="7"/>
        <v>1945993.2</v>
      </c>
      <c r="M50" s="44">
        <f t="shared" si="7"/>
        <v>3345975</v>
      </c>
      <c r="N50" s="124">
        <f t="shared" si="7"/>
        <v>2894326.2</v>
      </c>
      <c r="O50" s="131">
        <f t="shared" si="7"/>
        <v>3277021</v>
      </c>
      <c r="P50" s="124">
        <f t="shared" si="7"/>
        <v>122022011.15</v>
      </c>
      <c r="Q50" s="42">
        <f t="shared" si="7"/>
        <v>116937854</v>
      </c>
    </row>
    <row r="51" spans="2:17" ht="14.25" thickBot="1" thickTop="1">
      <c r="B51" s="237"/>
      <c r="C51" s="46"/>
      <c r="D51" s="260"/>
      <c r="E51" s="260"/>
      <c r="F51" s="492">
        <f aca="true" t="shared" si="8" ref="F51:Q51">+F29-F50</f>
        <v>-57636899</v>
      </c>
      <c r="G51" s="493">
        <f t="shared" si="8"/>
        <v>-31781322</v>
      </c>
      <c r="H51" s="492">
        <f t="shared" si="8"/>
        <v>21586726.400000002</v>
      </c>
      <c r="I51" s="493">
        <f t="shared" si="8"/>
        <v>14171000</v>
      </c>
      <c r="J51" s="492">
        <f t="shared" si="8"/>
        <v>8436473.600000001</v>
      </c>
      <c r="K51" s="493">
        <f t="shared" si="8"/>
        <v>3155000</v>
      </c>
      <c r="L51" s="492">
        <f t="shared" si="8"/>
        <v>9142472.600000001</v>
      </c>
      <c r="M51" s="493">
        <f t="shared" si="8"/>
        <v>2931000</v>
      </c>
      <c r="N51" s="492">
        <f t="shared" si="8"/>
        <v>170462.3999999999</v>
      </c>
      <c r="O51" s="493">
        <f t="shared" si="8"/>
        <v>600</v>
      </c>
      <c r="P51" s="492">
        <f t="shared" si="8"/>
        <v>-18300764</v>
      </c>
      <c r="Q51" s="47">
        <f t="shared" si="8"/>
        <v>-11523722</v>
      </c>
    </row>
    <row r="52" ht="13.5" thickTop="1"/>
  </sheetData>
  <sheetProtection/>
  <mergeCells count="11">
    <mergeCell ref="N7:O7"/>
    <mergeCell ref="N3:O3"/>
    <mergeCell ref="B2:Q2"/>
    <mergeCell ref="B4:Q4"/>
    <mergeCell ref="B6:E8"/>
    <mergeCell ref="F6:O6"/>
    <mergeCell ref="P6:Q7"/>
    <mergeCell ref="F7:G7"/>
    <mergeCell ref="H7:I7"/>
    <mergeCell ref="J7:K7"/>
    <mergeCell ref="L7:M7"/>
  </mergeCells>
  <printOptions gridLines="1"/>
  <pageMargins left="0.17" right="0.17" top="0.28" bottom="0.27" header="0.23" footer="0.16"/>
  <pageSetup horizontalDpi="600" verticalDpi="600" orientation="landscape" paperSize="9" scale="65" r:id="rId1"/>
</worksheet>
</file>

<file path=xl/worksheets/sheet37.xml><?xml version="1.0" encoding="utf-8"?>
<worksheet xmlns="http://schemas.openxmlformats.org/spreadsheetml/2006/main" xmlns:r="http://schemas.openxmlformats.org/officeDocument/2006/relationships">
  <sheetPr>
    <tabColor rgb="FF0070C0"/>
  </sheetPr>
  <dimension ref="B2:O52"/>
  <sheetViews>
    <sheetView zoomScale="115" zoomScaleNormal="115" zoomScalePageLayoutView="0" workbookViewId="0" topLeftCell="A22">
      <selection activeCell="H6" sqref="H6:M6"/>
    </sheetView>
  </sheetViews>
  <sheetFormatPr defaultColWidth="9.140625" defaultRowHeight="15"/>
  <cols>
    <col min="1" max="1" width="9.7109375" style="92" customWidth="1"/>
    <col min="2" max="2" width="3.00390625" style="92" customWidth="1"/>
    <col min="3" max="4" width="2.421875" style="92" customWidth="1"/>
    <col min="5" max="5" width="45.00390625" style="92" customWidth="1"/>
    <col min="6" max="7" width="10.421875" style="92" bestFit="1" customWidth="1"/>
    <col min="8" max="9" width="12.57421875" style="92" bestFit="1" customWidth="1"/>
    <col min="10" max="10" width="10.421875" style="92" bestFit="1" customWidth="1"/>
    <col min="11" max="11" width="8.8515625" style="92" bestFit="1" customWidth="1"/>
    <col min="12" max="13" width="8.7109375" style="92" bestFit="1" customWidth="1"/>
    <col min="14" max="15" width="12.57421875" style="92" bestFit="1" customWidth="1"/>
    <col min="16" max="16" width="2.28125" style="92" customWidth="1"/>
    <col min="17" max="16384" width="9.140625" style="92" customWidth="1"/>
  </cols>
  <sheetData>
    <row r="2" spans="2:15" ht="15" customHeight="1">
      <c r="B2" s="1096" t="str">
        <f>+'GEN INFO'!J5</f>
        <v>XYZ TRUST</v>
      </c>
      <c r="C2" s="1096"/>
      <c r="D2" s="1096"/>
      <c r="E2" s="1096"/>
      <c r="F2" s="1096"/>
      <c r="G2" s="1096"/>
      <c r="H2" s="1096"/>
      <c r="I2" s="1096"/>
      <c r="J2" s="1096"/>
      <c r="K2" s="1096"/>
      <c r="L2" s="1096"/>
      <c r="M2" s="1096"/>
      <c r="N2" s="1096"/>
      <c r="O2" s="1096"/>
    </row>
    <row r="3" spans="2:15" ht="17.25">
      <c r="B3" s="905" t="s">
        <v>226</v>
      </c>
      <c r="C3" s="905"/>
      <c r="D3" s="905"/>
      <c r="E3" s="905"/>
      <c r="F3" s="905"/>
      <c r="G3" s="905"/>
      <c r="H3" s="905"/>
      <c r="I3" s="905"/>
      <c r="J3" s="905"/>
      <c r="K3" s="905"/>
      <c r="L3" s="905"/>
      <c r="M3" s="905"/>
      <c r="N3" s="905"/>
      <c r="O3" s="905"/>
    </row>
    <row r="4" spans="2:15" ht="12.75">
      <c r="B4" s="93"/>
      <c r="C4" s="40"/>
      <c r="D4" s="40"/>
      <c r="E4" s="40"/>
      <c r="F4" s="40"/>
      <c r="G4" s="40"/>
      <c r="H4" s="40"/>
      <c r="I4" s="40"/>
      <c r="L4" s="1110" t="str">
        <f>+'INS BS'!N3</f>
        <v>AMOUNT IN RUPEES</v>
      </c>
      <c r="M4" s="1110"/>
      <c r="N4" s="1110"/>
      <c r="O4" s="197"/>
    </row>
    <row r="5" spans="2:9" ht="13.5" thickBot="1">
      <c r="B5" s="93"/>
      <c r="C5" s="40"/>
      <c r="D5" s="40"/>
      <c r="E5" s="40"/>
      <c r="F5" s="40"/>
      <c r="G5" s="40"/>
      <c r="H5" s="40"/>
      <c r="I5" s="40"/>
    </row>
    <row r="6" spans="2:15" ht="15" customHeight="1" thickBot="1" thickTop="1">
      <c r="B6" s="958" t="s">
        <v>95</v>
      </c>
      <c r="C6" s="959"/>
      <c r="D6" s="960"/>
      <c r="E6" s="960"/>
      <c r="F6" s="1111" t="s">
        <v>54</v>
      </c>
      <c r="G6" s="1102"/>
      <c r="H6" s="1094" t="s">
        <v>662</v>
      </c>
      <c r="I6" s="1095"/>
      <c r="J6" s="1095"/>
      <c r="K6" s="1095"/>
      <c r="L6" s="1095"/>
      <c r="M6" s="1105"/>
      <c r="N6" s="1099" t="s">
        <v>144</v>
      </c>
      <c r="O6" s="970"/>
    </row>
    <row r="7" spans="2:15" ht="15" customHeight="1" thickBot="1">
      <c r="B7" s="961"/>
      <c r="C7" s="962"/>
      <c r="D7" s="963"/>
      <c r="E7" s="963"/>
      <c r="F7" s="1112"/>
      <c r="G7" s="1103"/>
      <c r="H7" s="1097" t="str">
        <f>+' I&amp;E - SOCIETY'!H7:I7</f>
        <v>ABCPU</v>
      </c>
      <c r="I7" s="1098"/>
      <c r="J7" s="942" t="str">
        <f>+' I&amp;E - SOCIETY'!J7:K7</f>
        <v>DEFPU</v>
      </c>
      <c r="K7" s="943"/>
      <c r="L7" s="1097" t="str">
        <f>+' I&amp;E - SOCIETY'!L7:M7</f>
        <v>GHIPU</v>
      </c>
      <c r="M7" s="1098"/>
      <c r="N7" s="1100"/>
      <c r="O7" s="1101"/>
    </row>
    <row r="8" spans="2:15" ht="39.75" customHeight="1" thickBot="1">
      <c r="B8" s="964"/>
      <c r="C8" s="965"/>
      <c r="D8" s="966"/>
      <c r="E8" s="966"/>
      <c r="F8" s="101" t="s">
        <v>620</v>
      </c>
      <c r="G8" s="250" t="s">
        <v>419</v>
      </c>
      <c r="H8" s="97" t="str">
        <f aca="true" t="shared" si="0" ref="H8:O8">+F8</f>
        <v>AS ON 31/03/2023</v>
      </c>
      <c r="I8" s="98" t="str">
        <f t="shared" si="0"/>
        <v>AS ON 31/03/2022</v>
      </c>
      <c r="J8" s="99" t="str">
        <f t="shared" si="0"/>
        <v>AS ON 31/03/2023</v>
      </c>
      <c r="K8" s="100" t="str">
        <f t="shared" si="0"/>
        <v>AS ON 31/03/2022</v>
      </c>
      <c r="L8" s="101" t="str">
        <f t="shared" si="0"/>
        <v>AS ON 31/03/2023</v>
      </c>
      <c r="M8" s="102" t="str">
        <f t="shared" si="0"/>
        <v>AS ON 31/03/2022</v>
      </c>
      <c r="N8" s="101" t="str">
        <f t="shared" si="0"/>
        <v>AS ON 31/03/2023</v>
      </c>
      <c r="O8" s="163" t="str">
        <f t="shared" si="0"/>
        <v>AS ON 31/03/2022</v>
      </c>
    </row>
    <row r="9" spans="2:15" ht="14.25" thickBot="1" thickTop="1">
      <c r="B9" s="105"/>
      <c r="C9" s="106"/>
      <c r="D9" s="107"/>
      <c r="E9" s="107"/>
      <c r="F9" s="255"/>
      <c r="G9" s="109"/>
      <c r="H9" s="103"/>
      <c r="I9" s="110"/>
      <c r="J9" s="111"/>
      <c r="K9" s="112"/>
      <c r="L9" s="103"/>
      <c r="M9" s="110"/>
      <c r="N9" s="103"/>
      <c r="O9" s="113"/>
    </row>
    <row r="10" spans="2:15" ht="13.5" thickTop="1">
      <c r="B10" s="114"/>
      <c r="C10" s="115"/>
      <c r="D10" s="116"/>
      <c r="E10" s="40"/>
      <c r="F10" s="119"/>
      <c r="G10" s="118"/>
      <c r="H10" s="119"/>
      <c r="I10" s="118"/>
      <c r="J10" s="38"/>
      <c r="K10" s="39"/>
      <c r="L10" s="119"/>
      <c r="M10" s="118"/>
      <c r="N10" s="119"/>
      <c r="O10" s="117"/>
    </row>
    <row r="11" spans="2:15" ht="13.5">
      <c r="B11" s="253" t="s">
        <v>148</v>
      </c>
      <c r="C11" s="121"/>
      <c r="D11" s="122"/>
      <c r="E11" s="40"/>
      <c r="F11" s="119"/>
      <c r="G11" s="118"/>
      <c r="H11" s="119"/>
      <c r="I11" s="118"/>
      <c r="J11" s="38"/>
      <c r="K11" s="39"/>
      <c r="L11" s="119"/>
      <c r="M11" s="118"/>
      <c r="N11" s="119"/>
      <c r="O11" s="117"/>
    </row>
    <row r="12" spans="2:15" ht="12.75">
      <c r="B12" s="120"/>
      <c r="C12" s="121" t="s">
        <v>159</v>
      </c>
      <c r="D12" s="122"/>
      <c r="E12" s="40"/>
      <c r="F12" s="119"/>
      <c r="G12" s="118"/>
      <c r="H12" s="119"/>
      <c r="I12" s="123"/>
      <c r="J12" s="38"/>
      <c r="K12" s="39"/>
      <c r="L12" s="119"/>
      <c r="M12" s="118"/>
      <c r="N12" s="119"/>
      <c r="O12" s="117"/>
    </row>
    <row r="13" spans="2:15" ht="12.75">
      <c r="B13" s="36"/>
      <c r="D13" s="116" t="s">
        <v>160</v>
      </c>
      <c r="E13" s="40"/>
      <c r="F13" s="119">
        <f>+'S-22'!F11</f>
        <v>6019948</v>
      </c>
      <c r="G13" s="118">
        <f>+'S-22'!G11</f>
        <v>6000000</v>
      </c>
      <c r="H13" s="119">
        <f>+'INS BS'!P13</f>
        <v>93049132</v>
      </c>
      <c r="I13" s="123">
        <f>+'INS BS'!Q13</f>
        <v>98500000</v>
      </c>
      <c r="J13" s="38">
        <f>+K15</f>
        <v>0</v>
      </c>
      <c r="K13" s="39"/>
      <c r="L13" s="119">
        <f>+M15</f>
        <v>0</v>
      </c>
      <c r="M13" s="118"/>
      <c r="N13" s="119">
        <f>+F13+H13+J13+L13</f>
        <v>99069080</v>
      </c>
      <c r="O13" s="117">
        <f>+G13+I13+K13+M13</f>
        <v>104500000</v>
      </c>
    </row>
    <row r="14" spans="2:15" ht="12.75">
      <c r="B14" s="36"/>
      <c r="D14" s="116" t="s">
        <v>157</v>
      </c>
      <c r="E14" s="40"/>
      <c r="F14" s="119">
        <f>+'S-22'!F12</f>
        <v>4750</v>
      </c>
      <c r="G14" s="118">
        <f>+'S-22'!G12</f>
        <v>19948</v>
      </c>
      <c r="H14" s="119">
        <f>+'INS BS'!P14</f>
        <v>-2243831.2500000005</v>
      </c>
      <c r="I14" s="123">
        <f>+'INS BS'!Q14</f>
        <v>-5450868</v>
      </c>
      <c r="J14" s="38"/>
      <c r="K14" s="39"/>
      <c r="L14" s="119"/>
      <c r="M14" s="118"/>
      <c r="N14" s="119">
        <f>+F14+H14+J14+L14</f>
        <v>-2239081.2500000005</v>
      </c>
      <c r="O14" s="117">
        <f>+G14+I14+K14+M14</f>
        <v>-5430920</v>
      </c>
    </row>
    <row r="15" spans="2:15" ht="12.75">
      <c r="B15" s="36"/>
      <c r="C15" s="115"/>
      <c r="D15" s="122"/>
      <c r="E15" s="40"/>
      <c r="F15" s="119">
        <f aca="true" t="shared" si="1" ref="F15:O15">+F13+F14</f>
        <v>6024698</v>
      </c>
      <c r="G15" s="123">
        <f t="shared" si="1"/>
        <v>6019948</v>
      </c>
      <c r="H15" s="119">
        <f t="shared" si="1"/>
        <v>90805300.75</v>
      </c>
      <c r="I15" s="123">
        <f t="shared" si="1"/>
        <v>93049132</v>
      </c>
      <c r="J15" s="119">
        <f t="shared" si="1"/>
        <v>0</v>
      </c>
      <c r="K15" s="123">
        <f t="shared" si="1"/>
        <v>0</v>
      </c>
      <c r="L15" s="119">
        <f t="shared" si="1"/>
        <v>0</v>
      </c>
      <c r="M15" s="123">
        <f t="shared" si="1"/>
        <v>0</v>
      </c>
      <c r="N15" s="119">
        <f t="shared" si="1"/>
        <v>96829998.75</v>
      </c>
      <c r="O15" s="117">
        <f t="shared" si="1"/>
        <v>99069080</v>
      </c>
    </row>
    <row r="16" spans="2:15" ht="12.75">
      <c r="B16" s="36"/>
      <c r="C16" s="121" t="s">
        <v>158</v>
      </c>
      <c r="D16" s="122"/>
      <c r="E16" s="40"/>
      <c r="F16" s="119"/>
      <c r="G16" s="118"/>
      <c r="H16" s="119"/>
      <c r="I16" s="123"/>
      <c r="J16" s="38"/>
      <c r="K16" s="39"/>
      <c r="L16" s="119"/>
      <c r="M16" s="118"/>
      <c r="N16" s="119"/>
      <c r="O16" s="117"/>
    </row>
    <row r="17" spans="2:15" ht="12.75">
      <c r="B17" s="120"/>
      <c r="C17" s="121"/>
      <c r="D17" s="122" t="s">
        <v>298</v>
      </c>
      <c r="E17" s="40"/>
      <c r="F17" s="119"/>
      <c r="G17" s="118"/>
      <c r="H17" s="119"/>
      <c r="I17" s="123"/>
      <c r="J17" s="38"/>
      <c r="K17" s="39"/>
      <c r="L17" s="119"/>
      <c r="M17" s="118"/>
      <c r="N17" s="119"/>
      <c r="O17" s="117"/>
    </row>
    <row r="18" spans="2:15" ht="12.75">
      <c r="B18" s="120"/>
      <c r="C18" s="115"/>
      <c r="E18" s="40" t="s">
        <v>163</v>
      </c>
      <c r="F18" s="119">
        <f>+'S-22'!F17</f>
        <v>2500000</v>
      </c>
      <c r="G18" s="118">
        <f>+'S-22'!G17</f>
        <v>2000000</v>
      </c>
      <c r="H18" s="119">
        <f>+'INS BS'!P19</f>
        <v>500000</v>
      </c>
      <c r="I18" s="123">
        <f>+'INS BS'!Q19</f>
        <v>5000000</v>
      </c>
      <c r="J18" s="38"/>
      <c r="K18" s="39"/>
      <c r="L18" s="119"/>
      <c r="M18" s="118"/>
      <c r="N18" s="119">
        <f aca="true" t="shared" si="2" ref="N18:N26">+F18+H18+J18+L18</f>
        <v>3000000</v>
      </c>
      <c r="O18" s="117">
        <f aca="true" t="shared" si="3" ref="O18:O26">+G18+I18+K18+M18</f>
        <v>7000000</v>
      </c>
    </row>
    <row r="19" spans="2:15" ht="12.75">
      <c r="B19" s="120"/>
      <c r="C19" s="115"/>
      <c r="D19" s="116"/>
      <c r="E19" s="40" t="s">
        <v>164</v>
      </c>
      <c r="F19" s="119"/>
      <c r="G19" s="118"/>
      <c r="H19" s="119">
        <f>+'INS BS'!P20</f>
        <v>2690000</v>
      </c>
      <c r="I19" s="123">
        <f>+'INS BS'!Q20</f>
        <v>2700000</v>
      </c>
      <c r="J19" s="38">
        <f>+'S-22'!F43+'S-22'!F46</f>
        <v>1250000</v>
      </c>
      <c r="K19" s="39">
        <f>+'S-22'!G43+'S-22'!G46</f>
        <v>600000</v>
      </c>
      <c r="L19" s="119"/>
      <c r="M19" s="118"/>
      <c r="N19" s="119">
        <f t="shared" si="2"/>
        <v>3940000</v>
      </c>
      <c r="O19" s="117">
        <f t="shared" si="3"/>
        <v>3300000</v>
      </c>
    </row>
    <row r="20" spans="2:15" ht="12.75">
      <c r="B20" s="120"/>
      <c r="C20" s="115"/>
      <c r="D20" s="116"/>
      <c r="E20" s="40" t="s">
        <v>162</v>
      </c>
      <c r="F20" s="119">
        <f>+'S-22'!F18</f>
        <v>700000</v>
      </c>
      <c r="G20" s="119">
        <f>+'S-22'!G18</f>
        <v>500000</v>
      </c>
      <c r="H20" s="119">
        <f>+'INS BS'!P21</f>
        <v>1500000</v>
      </c>
      <c r="I20" s="123">
        <f>+'INS BS'!Q21</f>
        <v>4500000</v>
      </c>
      <c r="J20" s="38">
        <v>0</v>
      </c>
      <c r="K20" s="39"/>
      <c r="L20" s="119"/>
      <c r="M20" s="118"/>
      <c r="N20" s="119">
        <f t="shared" si="2"/>
        <v>2200000</v>
      </c>
      <c r="O20" s="117">
        <f t="shared" si="3"/>
        <v>5000000</v>
      </c>
    </row>
    <row r="21" spans="2:15" ht="12.75">
      <c r="B21" s="120"/>
      <c r="C21" s="115"/>
      <c r="D21" s="116" t="s">
        <v>165</v>
      </c>
      <c r="E21" s="40"/>
      <c r="F21" s="119">
        <f>+'S-22'!F19</f>
        <v>0</v>
      </c>
      <c r="G21" s="118">
        <f>+'S-22'!G19</f>
        <v>0</v>
      </c>
      <c r="H21" s="119">
        <f>+'INS BS'!P22</f>
        <v>0</v>
      </c>
      <c r="I21" s="123">
        <f>+'INS BS'!Q22</f>
        <v>0</v>
      </c>
      <c r="J21" s="38"/>
      <c r="K21" s="39"/>
      <c r="L21" s="119"/>
      <c r="M21" s="118"/>
      <c r="N21" s="119"/>
      <c r="O21" s="117"/>
    </row>
    <row r="22" spans="2:15" ht="12.75">
      <c r="B22" s="120"/>
      <c r="C22" s="121" t="s">
        <v>166</v>
      </c>
      <c r="D22" s="116"/>
      <c r="E22" s="40"/>
      <c r="F22" s="119"/>
      <c r="G22" s="118"/>
      <c r="H22" s="119"/>
      <c r="I22" s="123"/>
      <c r="J22" s="38"/>
      <c r="K22" s="39"/>
      <c r="L22" s="119"/>
      <c r="M22" s="118"/>
      <c r="N22" s="119"/>
      <c r="O22" s="117"/>
    </row>
    <row r="23" spans="2:15" ht="12.75">
      <c r="B23" s="120"/>
      <c r="C23" s="115"/>
      <c r="D23" s="116" t="s">
        <v>161</v>
      </c>
      <c r="E23" s="40"/>
      <c r="F23" s="119"/>
      <c r="G23" s="118"/>
      <c r="H23" s="119">
        <f>+'INS BS'!P24</f>
        <v>35946.4</v>
      </c>
      <c r="I23" s="123">
        <f>+'INS BS'!Q24</f>
        <v>0</v>
      </c>
      <c r="J23" s="38"/>
      <c r="K23" s="39"/>
      <c r="L23" s="119"/>
      <c r="M23" s="118"/>
      <c r="N23" s="119">
        <f>+F23+H23+J23+L23</f>
        <v>35946.4</v>
      </c>
      <c r="O23" s="117">
        <f>+G23+I23+K23+M23</f>
        <v>0</v>
      </c>
    </row>
    <row r="24" spans="2:15" ht="12.75">
      <c r="B24" s="120"/>
      <c r="C24" s="121"/>
      <c r="D24" s="116" t="s">
        <v>168</v>
      </c>
      <c r="E24" s="40"/>
      <c r="F24" s="119">
        <f>+'S-22'!F21</f>
        <v>5000</v>
      </c>
      <c r="G24" s="118">
        <f>+'S-22'!G21</f>
        <v>6000</v>
      </c>
      <c r="H24" s="119">
        <f>+'INS BS'!P25</f>
        <v>8115000</v>
      </c>
      <c r="I24" s="123">
        <f>+'INS BS'!Q25</f>
        <v>105000</v>
      </c>
      <c r="J24" s="38"/>
      <c r="K24" s="39"/>
      <c r="L24" s="119"/>
      <c r="M24" s="118"/>
      <c r="N24" s="119">
        <f>+F24+H24+J24+L24</f>
        <v>8120000</v>
      </c>
      <c r="O24" s="117">
        <f>+G24+I24+K24+M24</f>
        <v>111000</v>
      </c>
    </row>
    <row r="25" spans="2:15" ht="12.75">
      <c r="B25" s="120"/>
      <c r="C25" s="115"/>
      <c r="D25" s="116" t="s">
        <v>169</v>
      </c>
      <c r="E25" s="40"/>
      <c r="F25" s="119">
        <f>+'S-22'!F22</f>
        <v>3000</v>
      </c>
      <c r="G25" s="118">
        <f>+'S-22'!G22</f>
        <v>2500</v>
      </c>
      <c r="H25" s="119">
        <f>+'INS BS'!P26</f>
        <v>50000</v>
      </c>
      <c r="I25" s="123">
        <f>+'INS BS'!Q26</f>
        <v>45000</v>
      </c>
      <c r="J25" s="38"/>
      <c r="K25" s="39"/>
      <c r="L25" s="119"/>
      <c r="M25" s="118"/>
      <c r="N25" s="119">
        <f t="shared" si="2"/>
        <v>53000</v>
      </c>
      <c r="O25" s="117">
        <f t="shared" si="3"/>
        <v>47500</v>
      </c>
    </row>
    <row r="26" spans="2:15" ht="12.75">
      <c r="B26" s="120"/>
      <c r="C26" s="115"/>
      <c r="D26" s="116" t="s">
        <v>175</v>
      </c>
      <c r="E26" s="40"/>
      <c r="F26" s="119">
        <f>+'S-22'!F23</f>
        <v>25000</v>
      </c>
      <c r="G26" s="118">
        <f>+'S-22'!G23</f>
        <v>20000</v>
      </c>
      <c r="H26" s="119">
        <f>+'INS BS'!P27</f>
        <v>25000</v>
      </c>
      <c r="I26" s="123">
        <f>+'INS BS'!Q27</f>
        <v>15000</v>
      </c>
      <c r="J26" s="38"/>
      <c r="K26" s="39"/>
      <c r="L26" s="119"/>
      <c r="M26" s="118"/>
      <c r="N26" s="119">
        <f t="shared" si="2"/>
        <v>50000</v>
      </c>
      <c r="O26" s="117">
        <f t="shared" si="3"/>
        <v>35000</v>
      </c>
    </row>
    <row r="27" spans="2:15" ht="12.75">
      <c r="B27" s="36"/>
      <c r="C27" s="115"/>
      <c r="D27" s="116"/>
      <c r="E27" s="40"/>
      <c r="F27" s="119"/>
      <c r="G27" s="118"/>
      <c r="H27" s="119"/>
      <c r="I27" s="118"/>
      <c r="J27" s="38"/>
      <c r="K27" s="39"/>
      <c r="L27" s="119"/>
      <c r="M27" s="118"/>
      <c r="N27" s="119"/>
      <c r="O27" s="117"/>
    </row>
    <row r="28" spans="2:15" ht="13.5" thickBot="1">
      <c r="B28" s="120" t="s">
        <v>150</v>
      </c>
      <c r="C28" s="115"/>
      <c r="D28" s="116"/>
      <c r="E28" s="40"/>
      <c r="F28" s="124">
        <f aca="true" t="shared" si="4" ref="F28:M28">+SUM(F15:F27)</f>
        <v>9257698</v>
      </c>
      <c r="G28" s="125">
        <f t="shared" si="4"/>
        <v>8548448</v>
      </c>
      <c r="H28" s="124">
        <f t="shared" si="4"/>
        <v>103721247.15</v>
      </c>
      <c r="I28" s="125">
        <f t="shared" si="4"/>
        <v>105414132</v>
      </c>
      <c r="J28" s="124">
        <f t="shared" si="4"/>
        <v>1250000</v>
      </c>
      <c r="K28" s="125">
        <f t="shared" si="4"/>
        <v>600000</v>
      </c>
      <c r="L28" s="124">
        <f t="shared" si="4"/>
        <v>0</v>
      </c>
      <c r="M28" s="125">
        <f t="shared" si="4"/>
        <v>0</v>
      </c>
      <c r="N28" s="124">
        <f>SUM(N15:N27)</f>
        <v>114228945.15</v>
      </c>
      <c r="O28" s="51">
        <f>+SUM(O15:O27)</f>
        <v>114562580</v>
      </c>
    </row>
    <row r="29" spans="2:15" ht="13.5" thickTop="1">
      <c r="B29" s="114"/>
      <c r="C29" s="115"/>
      <c r="D29" s="116"/>
      <c r="E29" s="40"/>
      <c r="F29" s="119"/>
      <c r="G29" s="118"/>
      <c r="H29" s="119"/>
      <c r="I29" s="118"/>
      <c r="J29" s="38"/>
      <c r="K29" s="39"/>
      <c r="L29" s="119"/>
      <c r="M29" s="118"/>
      <c r="N29" s="119"/>
      <c r="O29" s="117"/>
    </row>
    <row r="30" spans="2:15" ht="13.5">
      <c r="B30" s="252" t="s">
        <v>149</v>
      </c>
      <c r="C30" s="127"/>
      <c r="D30" s="128"/>
      <c r="E30" s="40"/>
      <c r="F30" s="119"/>
      <c r="G30" s="118"/>
      <c r="H30" s="119"/>
      <c r="I30" s="118"/>
      <c r="J30" s="38"/>
      <c r="K30" s="39"/>
      <c r="L30" s="119"/>
      <c r="M30" s="118"/>
      <c r="N30" s="119"/>
      <c r="O30" s="117"/>
    </row>
    <row r="31" spans="2:15" ht="12.75">
      <c r="B31" s="126"/>
      <c r="C31" s="130" t="s">
        <v>170</v>
      </c>
      <c r="D31" s="40"/>
      <c r="E31" s="40"/>
      <c r="F31" s="119"/>
      <c r="G31" s="118"/>
      <c r="H31" s="119"/>
      <c r="I31" s="118"/>
      <c r="J31" s="38"/>
      <c r="K31" s="39"/>
      <c r="L31" s="119"/>
      <c r="M31" s="118"/>
      <c r="N31" s="119"/>
      <c r="O31" s="117"/>
    </row>
    <row r="32" spans="2:15" ht="12.75">
      <c r="B32" s="126"/>
      <c r="C32" s="130"/>
      <c r="D32" s="93" t="s">
        <v>297</v>
      </c>
      <c r="E32" s="40"/>
      <c r="F32" s="119"/>
      <c r="G32" s="118"/>
      <c r="H32" s="119"/>
      <c r="I32" s="118"/>
      <c r="J32" s="38"/>
      <c r="K32" s="39"/>
      <c r="L32" s="119"/>
      <c r="M32" s="118"/>
      <c r="N32" s="119"/>
      <c r="O32" s="117"/>
    </row>
    <row r="33" spans="2:15" ht="12.75">
      <c r="B33" s="126"/>
      <c r="C33" s="39"/>
      <c r="D33" s="40"/>
      <c r="E33" s="40" t="s">
        <v>160</v>
      </c>
      <c r="F33" s="119">
        <f>+'S-22'!F30</f>
        <v>914948</v>
      </c>
      <c r="G33" s="118">
        <f>+'S-22'!G30</f>
        <v>1000000</v>
      </c>
      <c r="H33" s="119">
        <f>+'INS BS'!P34</f>
        <v>99565725</v>
      </c>
      <c r="I33" s="118">
        <f>+'INS BS'!Q34</f>
        <v>115450000</v>
      </c>
      <c r="J33" s="38"/>
      <c r="K33" s="39"/>
      <c r="L33" s="119"/>
      <c r="M33" s="118"/>
      <c r="N33" s="119">
        <f aca="true" t="shared" si="5" ref="N33:O36">+F33+H33+J33+L33</f>
        <v>100480673</v>
      </c>
      <c r="O33" s="117">
        <f t="shared" si="5"/>
        <v>116450000</v>
      </c>
    </row>
    <row r="34" spans="2:15" ht="12.75">
      <c r="B34" s="126"/>
      <c r="C34" s="39"/>
      <c r="D34" s="40"/>
      <c r="E34" s="40" t="s">
        <v>177</v>
      </c>
      <c r="F34" s="119">
        <f>+'S-22'!F31</f>
        <v>0</v>
      </c>
      <c r="G34" s="118">
        <f>+'S-22'!G31</f>
        <v>150000</v>
      </c>
      <c r="H34" s="119">
        <f>+'INS BS'!P35</f>
        <v>2200000</v>
      </c>
      <c r="I34" s="118">
        <f>+'INS BS'!Q35</f>
        <v>1765000</v>
      </c>
      <c r="J34" s="38"/>
      <c r="K34" s="39"/>
      <c r="L34" s="119"/>
      <c r="M34" s="118"/>
      <c r="N34" s="119">
        <f t="shared" si="5"/>
        <v>2200000</v>
      </c>
      <c r="O34" s="117">
        <f t="shared" si="5"/>
        <v>1915000</v>
      </c>
    </row>
    <row r="35" spans="2:15" ht="12.75">
      <c r="B35" s="126"/>
      <c r="C35" s="39"/>
      <c r="D35" s="40"/>
      <c r="E35" s="40" t="s">
        <v>178</v>
      </c>
      <c r="F35" s="119">
        <f>+'S-22'!F32</f>
        <v>0</v>
      </c>
      <c r="G35" s="118">
        <f>+'S-22'!G32</f>
        <v>200000</v>
      </c>
      <c r="H35" s="119">
        <f>+'INS BS'!P36</f>
        <v>500000</v>
      </c>
      <c r="I35" s="118">
        <f>+'INS BS'!Q36</f>
        <v>1000000</v>
      </c>
      <c r="J35" s="38"/>
      <c r="K35" s="39"/>
      <c r="L35" s="119"/>
      <c r="M35" s="118"/>
      <c r="N35" s="119">
        <f t="shared" si="5"/>
        <v>500000</v>
      </c>
      <c r="O35" s="117">
        <f t="shared" si="5"/>
        <v>1200000</v>
      </c>
    </row>
    <row r="36" spans="2:15" ht="12.75">
      <c r="B36" s="126"/>
      <c r="C36" s="39"/>
      <c r="D36" s="40"/>
      <c r="E36" s="40" t="s">
        <v>179</v>
      </c>
      <c r="F36" s="119">
        <f>+'S-22'!F33</f>
        <v>91494.8</v>
      </c>
      <c r="G36" s="118">
        <f>+'S-22'!G33</f>
        <v>35052</v>
      </c>
      <c r="H36" s="119">
        <f>+'INS BS'!P37</f>
        <v>10111572.5</v>
      </c>
      <c r="I36" s="118">
        <f>+'INS BS'!Q37</f>
        <v>16649275</v>
      </c>
      <c r="J36" s="38"/>
      <c r="K36" s="39"/>
      <c r="L36" s="119"/>
      <c r="M36" s="118"/>
      <c r="N36" s="119">
        <f t="shared" si="5"/>
        <v>10203067.3</v>
      </c>
      <c r="O36" s="117">
        <f t="shared" si="5"/>
        <v>16684327</v>
      </c>
    </row>
    <row r="37" spans="2:15" ht="12.75">
      <c r="B37" s="126"/>
      <c r="C37" s="249"/>
      <c r="D37" s="251"/>
      <c r="E37" s="40" t="s">
        <v>180</v>
      </c>
      <c r="F37" s="119">
        <f aca="true" t="shared" si="6" ref="F37:O37">+F33+F34-F35-F36</f>
        <v>823453.2</v>
      </c>
      <c r="G37" s="118">
        <f t="shared" si="6"/>
        <v>914948</v>
      </c>
      <c r="H37" s="119">
        <f t="shared" si="6"/>
        <v>91154152.5</v>
      </c>
      <c r="I37" s="118">
        <f>+I33+I34-I35-I36</f>
        <v>99565725</v>
      </c>
      <c r="J37" s="119">
        <f t="shared" si="6"/>
        <v>0</v>
      </c>
      <c r="K37" s="118">
        <f t="shared" si="6"/>
        <v>0</v>
      </c>
      <c r="L37" s="119">
        <f t="shared" si="6"/>
        <v>0</v>
      </c>
      <c r="M37" s="118">
        <f t="shared" si="6"/>
        <v>0</v>
      </c>
      <c r="N37" s="119">
        <f t="shared" si="6"/>
        <v>91977605.7</v>
      </c>
      <c r="O37" s="117">
        <f t="shared" si="6"/>
        <v>100480673</v>
      </c>
    </row>
    <row r="38" spans="2:15" ht="12.75">
      <c r="B38" s="126"/>
      <c r="D38" s="40"/>
      <c r="F38" s="119"/>
      <c r="G38" s="118"/>
      <c r="H38" s="119"/>
      <c r="I38" s="118"/>
      <c r="J38" s="119"/>
      <c r="K38" s="118"/>
      <c r="L38" s="119"/>
      <c r="M38" s="118"/>
      <c r="N38" s="119"/>
      <c r="O38" s="117"/>
    </row>
    <row r="39" spans="2:15" ht="12.75">
      <c r="B39" s="126"/>
      <c r="C39" s="39"/>
      <c r="D39" s="40" t="s">
        <v>296</v>
      </c>
      <c r="E39" s="40"/>
      <c r="F39" s="119">
        <f>+'S-22'!F36</f>
        <v>4100000</v>
      </c>
      <c r="G39" s="118">
        <f>+'S-22'!G36</f>
        <v>3975000</v>
      </c>
      <c r="H39" s="119">
        <f>+'INS BS'!P40</f>
        <v>14650000</v>
      </c>
      <c r="I39" s="118">
        <f>+'INS BS'!Q40</f>
        <v>4000000</v>
      </c>
      <c r="J39" s="119"/>
      <c r="K39" s="118"/>
      <c r="L39" s="119"/>
      <c r="M39" s="118"/>
      <c r="N39" s="119">
        <f aca="true" t="shared" si="7" ref="N39:O41">+F39+H39+J39+L39</f>
        <v>18750000</v>
      </c>
      <c r="O39" s="117">
        <f t="shared" si="7"/>
        <v>7975000</v>
      </c>
    </row>
    <row r="40" spans="2:15" ht="12.75">
      <c r="B40" s="126"/>
      <c r="D40" s="40" t="s">
        <v>93</v>
      </c>
      <c r="E40" s="40"/>
      <c r="F40" s="119"/>
      <c r="G40" s="118"/>
      <c r="H40" s="119">
        <f>+'INS BS'!P41</f>
        <v>0</v>
      </c>
      <c r="I40" s="118">
        <f>+'INS BS'!Q41</f>
        <v>0</v>
      </c>
      <c r="J40" s="119"/>
      <c r="K40" s="118"/>
      <c r="L40" s="119"/>
      <c r="M40" s="118"/>
      <c r="N40" s="119">
        <f t="shared" si="7"/>
        <v>0</v>
      </c>
      <c r="O40" s="117">
        <f t="shared" si="7"/>
        <v>0</v>
      </c>
    </row>
    <row r="41" spans="2:15" ht="12.75">
      <c r="B41" s="126"/>
      <c r="D41" s="40" t="s">
        <v>290</v>
      </c>
      <c r="E41" s="40"/>
      <c r="F41" s="119">
        <f>+'S-22'!F39+'S-22'!F42+'S-22'!F43+'S-22'!F45+'S-22'!F46</f>
        <v>3940000</v>
      </c>
      <c r="G41" s="119">
        <f>+'S-22'!G39+'S-22'!G42+'S-22'!G43+'S-22'!G45+'S-22'!G46</f>
        <v>3300000</v>
      </c>
      <c r="H41" s="119"/>
      <c r="I41" s="118"/>
      <c r="J41" s="119"/>
      <c r="K41" s="118"/>
      <c r="L41" s="119"/>
      <c r="M41" s="118"/>
      <c r="N41" s="119">
        <f t="shared" si="7"/>
        <v>3940000</v>
      </c>
      <c r="O41" s="117">
        <f t="shared" si="7"/>
        <v>3300000</v>
      </c>
    </row>
    <row r="42" spans="2:15" ht="12.75">
      <c r="B42" s="126"/>
      <c r="D42" s="40" t="s">
        <v>173</v>
      </c>
      <c r="E42" s="40"/>
      <c r="F42" s="119">
        <f>+'S-22'!F47</f>
        <v>250000</v>
      </c>
      <c r="G42" s="119">
        <f>+'S-22'!G47</f>
        <v>249500</v>
      </c>
      <c r="H42" s="119">
        <f>+'INS BS'!P42</f>
        <v>4640000</v>
      </c>
      <c r="I42" s="118">
        <f>+'INS BS'!Q42</f>
        <v>5850000</v>
      </c>
      <c r="J42" s="119"/>
      <c r="K42" s="118"/>
      <c r="L42" s="119"/>
      <c r="M42" s="118"/>
      <c r="N42" s="119">
        <f>+F42+H42+J42+L42</f>
        <v>4890000</v>
      </c>
      <c r="O42" s="117">
        <f>+G42+I42+K42+M42</f>
        <v>6099500</v>
      </c>
    </row>
    <row r="43" spans="2:15" ht="12.75">
      <c r="B43" s="36"/>
      <c r="C43" s="130" t="s">
        <v>171</v>
      </c>
      <c r="D43" s="40"/>
      <c r="E43" s="40"/>
      <c r="F43" s="119"/>
      <c r="G43" s="118"/>
      <c r="H43" s="119"/>
      <c r="I43" s="118"/>
      <c r="J43" s="119"/>
      <c r="K43" s="118"/>
      <c r="L43" s="119"/>
      <c r="M43" s="118"/>
      <c r="N43" s="119"/>
      <c r="O43" s="117"/>
    </row>
    <row r="44" spans="2:15" ht="12.75">
      <c r="B44" s="36"/>
      <c r="C44" s="39"/>
      <c r="D44" s="40" t="s">
        <v>152</v>
      </c>
      <c r="E44" s="40"/>
      <c r="F44" s="119"/>
      <c r="G44" s="118"/>
      <c r="H44" s="119">
        <f>+'INS BS'!P45</f>
        <v>9250000</v>
      </c>
      <c r="I44" s="118">
        <f>+'INS BS'!Q45</f>
        <v>3208633</v>
      </c>
      <c r="J44" s="119"/>
      <c r="K44" s="118"/>
      <c r="L44" s="119"/>
      <c r="M44" s="118"/>
      <c r="N44" s="119">
        <f aca="true" t="shared" si="8" ref="N44:O47">+F44+H44+J44+L44</f>
        <v>9250000</v>
      </c>
      <c r="O44" s="117">
        <f t="shared" si="8"/>
        <v>3208633</v>
      </c>
    </row>
    <row r="45" spans="2:15" ht="12.75">
      <c r="B45" s="36"/>
      <c r="D45" s="40" t="s">
        <v>172</v>
      </c>
      <c r="E45" s="40"/>
      <c r="F45" s="119">
        <f>+'S-22'!F49</f>
        <v>70000</v>
      </c>
      <c r="G45" s="118">
        <f>+'S-22'!G49</f>
        <v>87500</v>
      </c>
      <c r="H45" s="119">
        <f>+'INS BS'!P46</f>
        <v>1565000</v>
      </c>
      <c r="I45" s="118">
        <f>+'INS BS'!Q46</f>
        <v>3210000</v>
      </c>
      <c r="J45" s="119"/>
      <c r="K45" s="118"/>
      <c r="L45" s="119"/>
      <c r="M45" s="118"/>
      <c r="N45" s="119">
        <f t="shared" si="8"/>
        <v>1635000</v>
      </c>
      <c r="O45" s="117">
        <f t="shared" si="8"/>
        <v>3297500</v>
      </c>
    </row>
    <row r="46" spans="2:15" ht="12.75">
      <c r="B46" s="36"/>
      <c r="D46" s="40" t="s">
        <v>309</v>
      </c>
      <c r="E46" s="40"/>
      <c r="F46" s="119">
        <f>+'S-22'!F50</f>
        <v>8258</v>
      </c>
      <c r="G46" s="118">
        <f>+'S-22'!G50</f>
        <v>18507</v>
      </c>
      <c r="H46" s="119">
        <f>+'INS BS'!P47</f>
        <v>678672</v>
      </c>
      <c r="I46" s="118">
        <f>+'INS BS'!Q47</f>
        <v>1003380</v>
      </c>
      <c r="J46" s="119">
        <v>1250000</v>
      </c>
      <c r="K46" s="118">
        <v>600000</v>
      </c>
      <c r="L46" s="119"/>
      <c r="M46" s="118"/>
      <c r="N46" s="119">
        <f t="shared" si="8"/>
        <v>1936930</v>
      </c>
      <c r="O46" s="117">
        <f t="shared" si="8"/>
        <v>1621887</v>
      </c>
    </row>
    <row r="47" spans="2:15" ht="12.75">
      <c r="B47" s="36"/>
      <c r="C47" s="39"/>
      <c r="D47" s="40" t="s">
        <v>310</v>
      </c>
      <c r="E47" s="40"/>
      <c r="F47" s="119">
        <f>+'S-22'!F51</f>
        <v>64492</v>
      </c>
      <c r="G47" s="118">
        <f>+'S-22'!G51</f>
        <v>2993</v>
      </c>
      <c r="H47" s="119">
        <f>+'INS BS'!P48</f>
        <v>84186.65</v>
      </c>
      <c r="I47" s="118">
        <f>+'INS BS'!Q48</f>
        <v>100116</v>
      </c>
      <c r="J47" s="119"/>
      <c r="K47" s="118"/>
      <c r="L47" s="119"/>
      <c r="M47" s="118"/>
      <c r="N47" s="119">
        <f t="shared" si="8"/>
        <v>148678.65</v>
      </c>
      <c r="O47" s="117">
        <f t="shared" si="8"/>
        <v>103109</v>
      </c>
    </row>
    <row r="48" spans="2:15" ht="12.75">
      <c r="B48" s="36"/>
      <c r="C48" s="39"/>
      <c r="D48" s="40"/>
      <c r="E48" s="40"/>
      <c r="F48" s="119"/>
      <c r="G48" s="118"/>
      <c r="H48" s="119"/>
      <c r="I48" s="118"/>
      <c r="J48" s="38"/>
      <c r="K48" s="39"/>
      <c r="L48" s="119"/>
      <c r="M48" s="118"/>
      <c r="N48" s="119"/>
      <c r="O48" s="117"/>
    </row>
    <row r="49" spans="2:15" ht="13.5" thickBot="1">
      <c r="B49" s="126" t="s">
        <v>153</v>
      </c>
      <c r="C49" s="127"/>
      <c r="D49" s="128"/>
      <c r="E49" s="40"/>
      <c r="F49" s="124">
        <f aca="true" t="shared" si="9" ref="F49:N49">SUM(F37:F48)</f>
        <v>9256203.2</v>
      </c>
      <c r="G49" s="131">
        <f t="shared" si="9"/>
        <v>8548448</v>
      </c>
      <c r="H49" s="124">
        <f t="shared" si="9"/>
        <v>122022011.15</v>
      </c>
      <c r="I49" s="131">
        <f t="shared" si="9"/>
        <v>116937854</v>
      </c>
      <c r="J49" s="43">
        <f t="shared" si="9"/>
        <v>1250000</v>
      </c>
      <c r="K49" s="44">
        <f t="shared" si="9"/>
        <v>600000</v>
      </c>
      <c r="L49" s="124">
        <f t="shared" si="9"/>
        <v>0</v>
      </c>
      <c r="M49" s="131">
        <f t="shared" si="9"/>
        <v>0</v>
      </c>
      <c r="N49" s="124">
        <f t="shared" si="9"/>
        <v>132528214.35000001</v>
      </c>
      <c r="O49" s="51">
        <f>+SUM(O37:O47)</f>
        <v>126086302</v>
      </c>
    </row>
    <row r="50" spans="2:15" s="720" customFormat="1" ht="14.25" thickBot="1" thickTop="1">
      <c r="B50" s="714"/>
      <c r="C50" s="715"/>
      <c r="D50" s="716"/>
      <c r="E50" s="717"/>
      <c r="F50" s="718">
        <f aca="true" t="shared" si="10" ref="F50:O50">+F28-F49</f>
        <v>1494.800000000745</v>
      </c>
      <c r="G50" s="713">
        <f t="shared" si="10"/>
        <v>0</v>
      </c>
      <c r="H50" s="718">
        <f t="shared" si="10"/>
        <v>-18300764</v>
      </c>
      <c r="I50" s="713">
        <f t="shared" si="10"/>
        <v>-11523722</v>
      </c>
      <c r="J50" s="718">
        <f t="shared" si="10"/>
        <v>0</v>
      </c>
      <c r="K50" s="713">
        <f t="shared" si="10"/>
        <v>0</v>
      </c>
      <c r="L50" s="718">
        <f t="shared" si="10"/>
        <v>0</v>
      </c>
      <c r="M50" s="713">
        <f t="shared" si="10"/>
        <v>0</v>
      </c>
      <c r="N50" s="718">
        <f t="shared" si="10"/>
        <v>-18299269.200000003</v>
      </c>
      <c r="O50" s="719">
        <f t="shared" si="10"/>
        <v>-11523722</v>
      </c>
    </row>
    <row r="51" spans="3:4" ht="13.5" thickTop="1">
      <c r="C51" s="141"/>
      <c r="D51" s="141"/>
    </row>
    <row r="52" spans="3:4" ht="12.75">
      <c r="C52" s="141"/>
      <c r="D52" s="141"/>
    </row>
  </sheetData>
  <sheetProtection/>
  <mergeCells count="10">
    <mergeCell ref="L4:N4"/>
    <mergeCell ref="B2:O2"/>
    <mergeCell ref="B3:O3"/>
    <mergeCell ref="B6:E8"/>
    <mergeCell ref="F6:G7"/>
    <mergeCell ref="H6:M6"/>
    <mergeCell ref="N6:O7"/>
    <mergeCell ref="H7:I7"/>
    <mergeCell ref="J7:K7"/>
    <mergeCell ref="L7:M7"/>
  </mergeCells>
  <printOptions gridLines="1"/>
  <pageMargins left="0.17" right="0.17" top="0.28" bottom="0.27" header="0.23" footer="0.16"/>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FF0000"/>
  </sheetPr>
  <dimension ref="B1:S34"/>
  <sheetViews>
    <sheetView zoomScalePageLayoutView="0" workbookViewId="0" topLeftCell="A1">
      <selection activeCell="C12" sqref="C12"/>
    </sheetView>
  </sheetViews>
  <sheetFormatPr defaultColWidth="9.140625" defaultRowHeight="15"/>
  <cols>
    <col min="1" max="1" width="5.7109375" style="65" customWidth="1"/>
    <col min="2" max="2" width="1.8515625" style="65" customWidth="1"/>
    <col min="3" max="3" width="48.00390625" style="65" customWidth="1"/>
    <col min="4" max="4" width="1.57421875" style="594" hidden="1" customWidth="1"/>
    <col min="5" max="5" width="11.8515625" style="65" bestFit="1" customWidth="1"/>
    <col min="6" max="6" width="12.8515625" style="65" bestFit="1" customWidth="1"/>
    <col min="7" max="7" width="11.28125" style="65" customWidth="1"/>
    <col min="8" max="8" width="10.28125" style="65" customWidth="1"/>
    <col min="9" max="9" width="11.28125" style="65" customWidth="1"/>
    <col min="10" max="10" width="10.28125" style="65" customWidth="1"/>
    <col min="11" max="11" width="11.28125" style="65" customWidth="1"/>
    <col min="12" max="12" width="10.28125" style="65" customWidth="1"/>
    <col min="13" max="14" width="11.7109375" style="65" customWidth="1"/>
    <col min="15" max="15" width="11.421875" style="65" customWidth="1"/>
    <col min="16" max="16" width="10.7109375" style="65" customWidth="1"/>
    <col min="17" max="17" width="1.421875" style="65" customWidth="1"/>
    <col min="18" max="16384" width="9.140625" style="65" customWidth="1"/>
  </cols>
  <sheetData>
    <row r="1" spans="3:19" ht="21">
      <c r="C1" s="817" t="s">
        <v>621</v>
      </c>
      <c r="D1" s="817"/>
      <c r="E1" s="817"/>
      <c r="F1" s="817"/>
      <c r="G1" s="817"/>
      <c r="H1" s="817"/>
      <c r="I1" s="817"/>
      <c r="J1" s="817"/>
      <c r="K1" s="817"/>
      <c r="L1" s="817"/>
      <c r="M1" s="817"/>
      <c r="N1" s="817"/>
      <c r="O1" s="817"/>
      <c r="P1" s="817"/>
      <c r="Q1" s="817"/>
      <c r="R1" s="817"/>
      <c r="S1" s="817"/>
    </row>
    <row r="2" spans="4:15" ht="15" customHeight="1">
      <c r="D2" s="166"/>
      <c r="I2" s="66"/>
      <c r="J2" s="66"/>
      <c r="K2" s="66"/>
      <c r="L2" s="66"/>
      <c r="M2" s="66"/>
      <c r="O2" s="66"/>
    </row>
    <row r="3" spans="9:15" ht="15" customHeight="1">
      <c r="I3" s="66"/>
      <c r="J3" s="66"/>
      <c r="K3" s="66"/>
      <c r="L3" s="66"/>
      <c r="M3" s="66"/>
      <c r="N3" s="167"/>
      <c r="O3" s="66"/>
    </row>
    <row r="4" spans="3:15" ht="15" customHeight="1">
      <c r="C4" s="602" t="str">
        <f>+'GEN INFO'!E17</f>
        <v>ABC PRIVATE UNIVERSITY</v>
      </c>
      <c r="I4" s="66"/>
      <c r="J4" s="66"/>
      <c r="K4" s="66"/>
      <c r="L4" s="66"/>
      <c r="M4" s="66"/>
      <c r="N4" s="327"/>
      <c r="O4" s="66"/>
    </row>
    <row r="5" spans="2:16" ht="17.25">
      <c r="B5" s="850"/>
      <c r="C5" s="850"/>
      <c r="D5" s="850"/>
      <c r="E5" s="850"/>
      <c r="F5" s="850"/>
      <c r="G5" s="850"/>
      <c r="H5" s="850"/>
      <c r="I5" s="850"/>
      <c r="J5" s="850"/>
      <c r="K5" s="850"/>
      <c r="L5" s="850"/>
      <c r="M5" s="850"/>
      <c r="N5" s="850"/>
      <c r="O5" s="850"/>
      <c r="P5" s="850"/>
    </row>
    <row r="6" spans="2:15" ht="12.75">
      <c r="B6" s="168"/>
      <c r="C6" s="169"/>
      <c r="D6" s="597"/>
      <c r="E6" s="169"/>
      <c r="F6" s="169"/>
      <c r="G6" s="169"/>
      <c r="H6" s="169"/>
      <c r="O6" s="67" t="str">
        <f>+'S-1'!Q6</f>
        <v>AMOUNT IN RUPEES</v>
      </c>
    </row>
    <row r="7" spans="2:15" ht="13.5" thickBot="1">
      <c r="B7" s="168"/>
      <c r="C7" s="169"/>
      <c r="D7" s="597"/>
      <c r="E7" s="169"/>
      <c r="F7" s="169" t="s">
        <v>420</v>
      </c>
      <c r="G7" s="169"/>
      <c r="H7" s="453" t="str">
        <f>+'S-1'!G6</f>
        <v>ABCPU</v>
      </c>
      <c r="O7" s="67"/>
    </row>
    <row r="8" spans="2:16" ht="15" customHeight="1" thickBot="1" thickTop="1">
      <c r="B8" s="836" t="s">
        <v>95</v>
      </c>
      <c r="C8" s="837"/>
      <c r="D8" s="622"/>
      <c r="E8" s="847" t="s">
        <v>104</v>
      </c>
      <c r="F8" s="848"/>
      <c r="G8" s="848"/>
      <c r="H8" s="848"/>
      <c r="I8" s="848"/>
      <c r="J8" s="848"/>
      <c r="K8" s="848"/>
      <c r="L8" s="848"/>
      <c r="M8" s="848"/>
      <c r="N8" s="849"/>
      <c r="O8" s="851" t="s">
        <v>144</v>
      </c>
      <c r="P8" s="852"/>
    </row>
    <row r="9" spans="2:16" ht="15" customHeight="1" thickTop="1">
      <c r="B9" s="838"/>
      <c r="C9" s="839"/>
      <c r="D9" s="623"/>
      <c r="E9" s="842" t="str">
        <f>+'S-1'!D12</f>
        <v> B.TECH</v>
      </c>
      <c r="F9" s="843"/>
      <c r="G9" s="844" t="str">
        <f>+'S-1'!D46</f>
        <v> M.TECH</v>
      </c>
      <c r="H9" s="845"/>
      <c r="I9" s="842" t="str">
        <f>+'S-1'!D54</f>
        <v>MCA</v>
      </c>
      <c r="J9" s="843"/>
      <c r="K9" s="844" t="str">
        <f>+'S-1'!D63</f>
        <v>MBA</v>
      </c>
      <c r="L9" s="845"/>
      <c r="M9" s="842" t="str">
        <f>+'S-1'!D69</f>
        <v>OTHERS IF ANY</v>
      </c>
      <c r="N9" s="846"/>
      <c r="O9" s="853"/>
      <c r="P9" s="854"/>
    </row>
    <row r="10" spans="2:16" ht="48" thickBot="1">
      <c r="B10" s="840"/>
      <c r="C10" s="841"/>
      <c r="D10" s="624"/>
      <c r="E10" s="97" t="str">
        <f>+'I&amp;E - INST'!F8</f>
        <v>FOR THE YEAR ENDED 31/03/2023</v>
      </c>
      <c r="F10" s="98" t="str">
        <f>+'I&amp;E - INST'!G8</f>
        <v>FOR THE YEAR ENDED 31/03/2022</v>
      </c>
      <c r="G10" s="170" t="str">
        <f aca="true" t="shared" si="0" ref="G10:P10">+E10</f>
        <v>FOR THE YEAR ENDED 31/03/2023</v>
      </c>
      <c r="H10" s="171" t="str">
        <f t="shared" si="0"/>
        <v>FOR THE YEAR ENDED 31/03/2022</v>
      </c>
      <c r="I10" s="172" t="str">
        <f t="shared" si="0"/>
        <v>FOR THE YEAR ENDED 31/03/2023</v>
      </c>
      <c r="J10" s="173" t="str">
        <f t="shared" si="0"/>
        <v>FOR THE YEAR ENDED 31/03/2022</v>
      </c>
      <c r="K10" s="174" t="str">
        <f t="shared" si="0"/>
        <v>FOR THE YEAR ENDED 31/03/2023</v>
      </c>
      <c r="L10" s="175" t="str">
        <f t="shared" si="0"/>
        <v>FOR THE YEAR ENDED 31/03/2022</v>
      </c>
      <c r="M10" s="176" t="str">
        <f t="shared" si="0"/>
        <v>FOR THE YEAR ENDED 31/03/2023</v>
      </c>
      <c r="N10" s="175" t="str">
        <f t="shared" si="0"/>
        <v>FOR THE YEAR ENDED 31/03/2022</v>
      </c>
      <c r="O10" s="172" t="str">
        <f t="shared" si="0"/>
        <v>FOR THE YEAR ENDED 31/03/2023</v>
      </c>
      <c r="P10" s="177" t="str">
        <f t="shared" si="0"/>
        <v>FOR THE YEAR ENDED 31/03/2022</v>
      </c>
    </row>
    <row r="11" spans="2:16" ht="13.5" thickTop="1">
      <c r="B11" s="178"/>
      <c r="C11" s="179"/>
      <c r="D11" s="184"/>
      <c r="E11" s="180"/>
      <c r="F11" s="146"/>
      <c r="G11" s="181"/>
      <c r="H11" s="182"/>
      <c r="I11" s="180"/>
      <c r="J11" s="146"/>
      <c r="K11" s="181"/>
      <c r="L11" s="182"/>
      <c r="M11" s="180"/>
      <c r="N11" s="182"/>
      <c r="O11" s="180"/>
      <c r="P11" s="183"/>
    </row>
    <row r="12" spans="2:16" ht="12.75">
      <c r="B12" s="178"/>
      <c r="C12" s="184" t="s">
        <v>33</v>
      </c>
      <c r="D12" s="184"/>
      <c r="E12" s="180"/>
      <c r="F12" s="146"/>
      <c r="G12" s="181"/>
      <c r="H12" s="182"/>
      <c r="I12" s="180"/>
      <c r="J12" s="146"/>
      <c r="K12" s="181"/>
      <c r="L12" s="182"/>
      <c r="M12" s="180"/>
      <c r="N12" s="182"/>
      <c r="O12" s="598">
        <f aca="true" t="shared" si="1" ref="O12:P31">+E12+G12+I12+K12+M12</f>
        <v>0</v>
      </c>
      <c r="P12" s="601">
        <f t="shared" si="1"/>
        <v>0</v>
      </c>
    </row>
    <row r="13" spans="2:16" ht="12.75">
      <c r="B13" s="178"/>
      <c r="C13" s="184" t="s">
        <v>386</v>
      </c>
      <c r="D13" s="184"/>
      <c r="E13" s="180"/>
      <c r="F13" s="146"/>
      <c r="G13" s="181"/>
      <c r="H13" s="182"/>
      <c r="I13" s="180"/>
      <c r="J13" s="146"/>
      <c r="K13" s="181"/>
      <c r="L13" s="182"/>
      <c r="M13" s="180"/>
      <c r="N13" s="182"/>
      <c r="O13" s="598">
        <f>+E13+G13+I13+K13+M13</f>
        <v>0</v>
      </c>
      <c r="P13" s="601">
        <f>+F13+H13+J13+L13+N13</f>
        <v>0</v>
      </c>
    </row>
    <row r="14" spans="2:16" ht="12.75">
      <c r="B14" s="178"/>
      <c r="C14" s="184" t="s">
        <v>443</v>
      </c>
      <c r="D14" s="184"/>
      <c r="E14" s="180">
        <v>463158</v>
      </c>
      <c r="F14" s="146">
        <v>300000</v>
      </c>
      <c r="G14" s="181"/>
      <c r="H14" s="182"/>
      <c r="I14" s="180"/>
      <c r="J14" s="146"/>
      <c r="K14" s="181"/>
      <c r="L14" s="182"/>
      <c r="M14" s="180"/>
      <c r="N14" s="182"/>
      <c r="O14" s="598">
        <f t="shared" si="1"/>
        <v>463158</v>
      </c>
      <c r="P14" s="601">
        <f t="shared" si="1"/>
        <v>300000</v>
      </c>
    </row>
    <row r="15" spans="2:16" ht="12.75">
      <c r="B15" s="178"/>
      <c r="C15" s="184" t="s">
        <v>31</v>
      </c>
      <c r="D15" s="184"/>
      <c r="E15" s="180">
        <v>27569</v>
      </c>
      <c r="F15" s="146">
        <v>750000</v>
      </c>
      <c r="G15" s="181">
        <v>0</v>
      </c>
      <c r="H15" s="182">
        <v>25000</v>
      </c>
      <c r="I15" s="180">
        <v>0</v>
      </c>
      <c r="J15" s="146">
        <v>30000</v>
      </c>
      <c r="K15" s="181">
        <v>0</v>
      </c>
      <c r="L15" s="182">
        <v>30000</v>
      </c>
      <c r="M15" s="180">
        <v>0</v>
      </c>
      <c r="N15" s="182">
        <v>3000</v>
      </c>
      <c r="O15" s="180">
        <f>+E15+G15+I15+K15+M15</f>
        <v>27569</v>
      </c>
      <c r="P15" s="183">
        <f>+F15+H15+J15+L15+N15</f>
        <v>838000</v>
      </c>
    </row>
    <row r="16" spans="2:16" ht="12.75">
      <c r="B16" s="178"/>
      <c r="C16" s="184" t="s">
        <v>195</v>
      </c>
      <c r="D16" s="184"/>
      <c r="E16" s="180">
        <v>8353</v>
      </c>
      <c r="F16" s="146"/>
      <c r="G16" s="181"/>
      <c r="H16" s="182"/>
      <c r="I16" s="180"/>
      <c r="J16" s="146"/>
      <c r="K16" s="181"/>
      <c r="L16" s="182"/>
      <c r="M16" s="180"/>
      <c r="N16" s="182"/>
      <c r="O16" s="598">
        <f t="shared" si="1"/>
        <v>8353</v>
      </c>
      <c r="P16" s="601">
        <f t="shared" si="1"/>
        <v>0</v>
      </c>
    </row>
    <row r="17" spans="2:16" s="594" customFormat="1" ht="12.75">
      <c r="B17" s="178"/>
      <c r="C17" s="605" t="s">
        <v>519</v>
      </c>
      <c r="D17" s="605"/>
      <c r="E17" s="598"/>
      <c r="F17" s="596"/>
      <c r="G17" s="599"/>
      <c r="H17" s="600"/>
      <c r="I17" s="598"/>
      <c r="J17" s="596"/>
      <c r="K17" s="599"/>
      <c r="L17" s="600"/>
      <c r="M17" s="598"/>
      <c r="N17" s="600"/>
      <c r="O17" s="598"/>
      <c r="P17" s="601"/>
    </row>
    <row r="18" spans="2:16" s="594" customFormat="1" ht="12.75">
      <c r="B18" s="178"/>
      <c r="C18" s="605" t="s">
        <v>516</v>
      </c>
      <c r="D18" s="605"/>
      <c r="E18" s="598"/>
      <c r="F18" s="596"/>
      <c r="G18" s="599"/>
      <c r="H18" s="600"/>
      <c r="I18" s="598"/>
      <c r="J18" s="596"/>
      <c r="K18" s="599"/>
      <c r="L18" s="600"/>
      <c r="M18" s="598"/>
      <c r="N18" s="600"/>
      <c r="O18" s="598"/>
      <c r="P18" s="601"/>
    </row>
    <row r="19" spans="2:16" ht="12.75">
      <c r="B19" s="178"/>
      <c r="C19" s="605" t="s">
        <v>433</v>
      </c>
      <c r="D19" s="605"/>
      <c r="E19" s="596">
        <v>300000</v>
      </c>
      <c r="F19" s="596">
        <v>2512520</v>
      </c>
      <c r="G19" s="599"/>
      <c r="H19" s="600"/>
      <c r="I19" s="598"/>
      <c r="J19" s="596"/>
      <c r="K19" s="599"/>
      <c r="L19" s="600"/>
      <c r="M19" s="598"/>
      <c r="N19" s="600"/>
      <c r="O19" s="598">
        <f t="shared" si="1"/>
        <v>300000</v>
      </c>
      <c r="P19" s="601">
        <f t="shared" si="1"/>
        <v>2512520</v>
      </c>
    </row>
    <row r="20" spans="2:16" ht="12.75">
      <c r="B20" s="178"/>
      <c r="C20" s="605" t="s">
        <v>434</v>
      </c>
      <c r="D20" s="605"/>
      <c r="E20" s="596">
        <v>20000</v>
      </c>
      <c r="F20" s="596">
        <v>251820</v>
      </c>
      <c r="G20" s="599"/>
      <c r="H20" s="600"/>
      <c r="I20" s="598"/>
      <c r="J20" s="596"/>
      <c r="K20" s="599"/>
      <c r="L20" s="600"/>
      <c r="M20" s="598"/>
      <c r="N20" s="600"/>
      <c r="O20" s="598">
        <f t="shared" si="1"/>
        <v>20000</v>
      </c>
      <c r="P20" s="601">
        <f t="shared" si="1"/>
        <v>251820</v>
      </c>
    </row>
    <row r="21" spans="2:16" ht="26.25">
      <c r="B21" s="178"/>
      <c r="C21" s="605" t="s">
        <v>439</v>
      </c>
      <c r="D21" s="605"/>
      <c r="E21" s="596">
        <v>150000</v>
      </c>
      <c r="F21" s="596">
        <v>0</v>
      </c>
      <c r="G21" s="599"/>
      <c r="H21" s="600"/>
      <c r="I21" s="598"/>
      <c r="J21" s="596"/>
      <c r="K21" s="599"/>
      <c r="L21" s="600"/>
      <c r="M21" s="598"/>
      <c r="N21" s="600"/>
      <c r="O21" s="598">
        <f t="shared" si="1"/>
        <v>150000</v>
      </c>
      <c r="P21" s="601">
        <f t="shared" si="1"/>
        <v>0</v>
      </c>
    </row>
    <row r="22" spans="2:16" ht="12.75">
      <c r="B22" s="178"/>
      <c r="C22" s="605" t="s">
        <v>435</v>
      </c>
      <c r="D22" s="605"/>
      <c r="E22" s="596">
        <v>2564</v>
      </c>
      <c r="F22" s="596">
        <v>256</v>
      </c>
      <c r="G22" s="599"/>
      <c r="H22" s="600"/>
      <c r="I22" s="598"/>
      <c r="J22" s="596"/>
      <c r="K22" s="599"/>
      <c r="L22" s="600"/>
      <c r="M22" s="598"/>
      <c r="N22" s="600"/>
      <c r="O22" s="598">
        <f t="shared" si="1"/>
        <v>2564</v>
      </c>
      <c r="P22" s="601">
        <f t="shared" si="1"/>
        <v>256</v>
      </c>
    </row>
    <row r="23" spans="2:16" ht="12.75">
      <c r="B23" s="178"/>
      <c r="C23" s="605" t="s">
        <v>436</v>
      </c>
      <c r="D23" s="605"/>
      <c r="E23" s="596">
        <v>20000</v>
      </c>
      <c r="F23" s="596"/>
      <c r="G23" s="599"/>
      <c r="H23" s="600"/>
      <c r="I23" s="598"/>
      <c r="J23" s="596"/>
      <c r="K23" s="599"/>
      <c r="L23" s="600"/>
      <c r="M23" s="598"/>
      <c r="N23" s="600"/>
      <c r="O23" s="598">
        <f t="shared" si="1"/>
        <v>20000</v>
      </c>
      <c r="P23" s="601">
        <f t="shared" si="1"/>
        <v>0</v>
      </c>
    </row>
    <row r="24" spans="2:16" ht="12.75">
      <c r="B24" s="178"/>
      <c r="C24" s="605" t="s">
        <v>531</v>
      </c>
      <c r="D24" s="605"/>
      <c r="E24" s="596">
        <v>150000</v>
      </c>
      <c r="F24" s="596"/>
      <c r="G24" s="599"/>
      <c r="H24" s="600"/>
      <c r="I24" s="598"/>
      <c r="J24" s="596"/>
      <c r="K24" s="599"/>
      <c r="L24" s="600"/>
      <c r="M24" s="598"/>
      <c r="N24" s="600"/>
      <c r="O24" s="598">
        <f t="shared" si="1"/>
        <v>150000</v>
      </c>
      <c r="P24" s="601">
        <f t="shared" si="1"/>
        <v>0</v>
      </c>
    </row>
    <row r="25" spans="2:16" ht="12.75">
      <c r="B25" s="178"/>
      <c r="C25" s="605" t="s">
        <v>437</v>
      </c>
      <c r="D25" s="605"/>
      <c r="E25" s="596">
        <v>25010</v>
      </c>
      <c r="F25" s="596"/>
      <c r="G25" s="599"/>
      <c r="H25" s="600"/>
      <c r="I25" s="598"/>
      <c r="J25" s="596"/>
      <c r="K25" s="599"/>
      <c r="L25" s="600"/>
      <c r="M25" s="598"/>
      <c r="N25" s="600"/>
      <c r="O25" s="598">
        <f t="shared" si="1"/>
        <v>25010</v>
      </c>
      <c r="P25" s="601">
        <f t="shared" si="1"/>
        <v>0</v>
      </c>
    </row>
    <row r="26" spans="2:16" ht="12.75">
      <c r="B26" s="178"/>
      <c r="C26" s="605" t="s">
        <v>532</v>
      </c>
      <c r="D26" s="605"/>
      <c r="E26" s="596">
        <v>150000</v>
      </c>
      <c r="F26" s="596"/>
      <c r="G26" s="599"/>
      <c r="H26" s="600"/>
      <c r="I26" s="598"/>
      <c r="J26" s="596"/>
      <c r="K26" s="599"/>
      <c r="L26" s="600"/>
      <c r="M26" s="598"/>
      <c r="N26" s="600"/>
      <c r="O26" s="598">
        <f t="shared" si="1"/>
        <v>150000</v>
      </c>
      <c r="P26" s="601">
        <f t="shared" si="1"/>
        <v>0</v>
      </c>
    </row>
    <row r="27" spans="2:16" ht="12.75">
      <c r="B27" s="178"/>
      <c r="C27" s="605" t="s">
        <v>438</v>
      </c>
      <c r="D27" s="605"/>
      <c r="E27" s="596">
        <v>20000</v>
      </c>
      <c r="F27" s="596"/>
      <c r="G27" s="599"/>
      <c r="H27" s="600"/>
      <c r="I27" s="598"/>
      <c r="J27" s="596"/>
      <c r="K27" s="599"/>
      <c r="L27" s="600"/>
      <c r="M27" s="598"/>
      <c r="N27" s="600"/>
      <c r="O27" s="598">
        <f aca="true" t="shared" si="2" ref="O27:P30">+E27+G27+I27+K27+M27</f>
        <v>20000</v>
      </c>
      <c r="P27" s="601">
        <f t="shared" si="2"/>
        <v>0</v>
      </c>
    </row>
    <row r="28" spans="2:16" s="594" customFormat="1" ht="12.75">
      <c r="B28" s="178"/>
      <c r="C28" s="184" t="s">
        <v>304</v>
      </c>
      <c r="D28" s="184"/>
      <c r="E28" s="598"/>
      <c r="F28" s="596"/>
      <c r="G28" s="599"/>
      <c r="H28" s="600"/>
      <c r="I28" s="598"/>
      <c r="J28" s="596"/>
      <c r="K28" s="599"/>
      <c r="L28" s="600"/>
      <c r="M28" s="598"/>
      <c r="N28" s="600"/>
      <c r="O28" s="598">
        <f t="shared" si="2"/>
        <v>0</v>
      </c>
      <c r="P28" s="601">
        <f t="shared" si="2"/>
        <v>0</v>
      </c>
    </row>
    <row r="29" spans="2:16" ht="12.75">
      <c r="B29" s="178"/>
      <c r="C29" s="184" t="s">
        <v>36</v>
      </c>
      <c r="D29" s="184"/>
      <c r="E29" s="180"/>
      <c r="F29" s="146"/>
      <c r="G29" s="181"/>
      <c r="H29" s="182"/>
      <c r="I29" s="180"/>
      <c r="J29" s="146"/>
      <c r="K29" s="181"/>
      <c r="L29" s="182"/>
      <c r="M29" s="180"/>
      <c r="N29" s="182"/>
      <c r="O29" s="598">
        <f t="shared" si="2"/>
        <v>0</v>
      </c>
      <c r="P29" s="601">
        <f t="shared" si="2"/>
        <v>0</v>
      </c>
    </row>
    <row r="30" spans="2:16" ht="12.75">
      <c r="B30" s="178"/>
      <c r="C30" s="184" t="s">
        <v>32</v>
      </c>
      <c r="D30" s="184"/>
      <c r="E30" s="180">
        <v>235358</v>
      </c>
      <c r="F30" s="146">
        <v>250000</v>
      </c>
      <c r="G30" s="181">
        <v>0</v>
      </c>
      <c r="H30" s="182">
        <v>15000</v>
      </c>
      <c r="I30" s="180">
        <v>0</v>
      </c>
      <c r="J30" s="146">
        <v>25000</v>
      </c>
      <c r="K30" s="181">
        <v>0</v>
      </c>
      <c r="L30" s="182">
        <v>25000</v>
      </c>
      <c r="M30" s="180">
        <v>0</v>
      </c>
      <c r="N30" s="182">
        <v>2500</v>
      </c>
      <c r="O30" s="598">
        <f t="shared" si="2"/>
        <v>235358</v>
      </c>
      <c r="P30" s="601">
        <f t="shared" si="2"/>
        <v>317500</v>
      </c>
    </row>
    <row r="31" spans="2:16" ht="12.75">
      <c r="B31" s="178"/>
      <c r="C31" s="184" t="s">
        <v>37</v>
      </c>
      <c r="D31" s="184"/>
      <c r="E31" s="180">
        <v>866252.5</v>
      </c>
      <c r="F31" s="146">
        <v>400000</v>
      </c>
      <c r="G31" s="181">
        <v>533215</v>
      </c>
      <c r="H31" s="182"/>
      <c r="I31" s="180"/>
      <c r="J31" s="146"/>
      <c r="K31" s="181">
        <v>266608</v>
      </c>
      <c r="L31" s="182"/>
      <c r="M31" s="180"/>
      <c r="N31" s="182"/>
      <c r="O31" s="598">
        <f t="shared" si="1"/>
        <v>1666075.5</v>
      </c>
      <c r="P31" s="183">
        <f t="shared" si="1"/>
        <v>400000</v>
      </c>
    </row>
    <row r="32" spans="2:16" ht="12.75">
      <c r="B32" s="185"/>
      <c r="C32" s="186"/>
      <c r="D32" s="184"/>
      <c r="E32" s="180"/>
      <c r="F32" s="146"/>
      <c r="G32" s="181"/>
      <c r="H32" s="182"/>
      <c r="I32" s="180"/>
      <c r="J32" s="146"/>
      <c r="K32" s="181"/>
      <c r="L32" s="182"/>
      <c r="M32" s="180"/>
      <c r="N32" s="182"/>
      <c r="O32" s="180"/>
      <c r="P32" s="183"/>
    </row>
    <row r="33" spans="2:16" ht="15.75" customHeight="1" thickBot="1">
      <c r="B33" s="834" t="s">
        <v>46</v>
      </c>
      <c r="C33" s="835"/>
      <c r="D33" s="606"/>
      <c r="E33" s="187">
        <f aca="true" t="shared" si="3" ref="E33:P33">SUM(E12:E32)</f>
        <v>2438264.5</v>
      </c>
      <c r="F33" s="188">
        <f t="shared" si="3"/>
        <v>4464596</v>
      </c>
      <c r="G33" s="189">
        <f t="shared" si="3"/>
        <v>533215</v>
      </c>
      <c r="H33" s="190">
        <f t="shared" si="3"/>
        <v>40000</v>
      </c>
      <c r="I33" s="187">
        <f t="shared" si="3"/>
        <v>0</v>
      </c>
      <c r="J33" s="188">
        <f t="shared" si="3"/>
        <v>55000</v>
      </c>
      <c r="K33" s="189">
        <f t="shared" si="3"/>
        <v>266608</v>
      </c>
      <c r="L33" s="190">
        <f t="shared" si="3"/>
        <v>55000</v>
      </c>
      <c r="M33" s="187">
        <f t="shared" si="3"/>
        <v>0</v>
      </c>
      <c r="N33" s="190">
        <f t="shared" si="3"/>
        <v>5500</v>
      </c>
      <c r="O33" s="187">
        <f t="shared" si="3"/>
        <v>3238087.5</v>
      </c>
      <c r="P33" s="191">
        <f t="shared" si="3"/>
        <v>4620096</v>
      </c>
    </row>
    <row r="34" spans="3:4" ht="13.5" thickTop="1">
      <c r="C34" s="192"/>
      <c r="D34" s="602"/>
    </row>
  </sheetData>
  <sheetProtection/>
  <mergeCells count="11">
    <mergeCell ref="M9:N9"/>
    <mergeCell ref="E8:N8"/>
    <mergeCell ref="C1:S1"/>
    <mergeCell ref="B5:P5"/>
    <mergeCell ref="O8:P9"/>
    <mergeCell ref="B33:C33"/>
    <mergeCell ref="B8:C10"/>
    <mergeCell ref="E9:F9"/>
    <mergeCell ref="G9:H9"/>
    <mergeCell ref="I9:J9"/>
    <mergeCell ref="K9:L9"/>
  </mergeCells>
  <printOptions gridLines="1"/>
  <pageMargins left="0.17" right="0.17" top="0.28" bottom="0.27" header="0.23" footer="0.16"/>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00B050"/>
  </sheetPr>
  <dimension ref="B2:AD133"/>
  <sheetViews>
    <sheetView zoomScalePageLayoutView="0" workbookViewId="0" topLeftCell="A1">
      <pane ySplit="9" topLeftCell="A10" activePane="bottomLeft" state="frozen"/>
      <selection pane="topLeft" activeCell="B4" sqref="B4:AD4"/>
      <selection pane="bottomLeft" activeCell="B4" sqref="B4:AD4"/>
    </sheetView>
  </sheetViews>
  <sheetFormatPr defaultColWidth="10.00390625" defaultRowHeight="15"/>
  <cols>
    <col min="1" max="1" width="4.8515625" style="193" customWidth="1"/>
    <col min="2" max="2" width="5.7109375" style="193" customWidth="1"/>
    <col min="3" max="3" width="8.28125" style="193" customWidth="1"/>
    <col min="4" max="4" width="6.140625" style="193" customWidth="1"/>
    <col min="5" max="5" width="6.8515625" style="193" customWidth="1"/>
    <col min="6" max="6" width="7.28125" style="193" customWidth="1"/>
    <col min="7" max="7" width="7.421875" style="193" customWidth="1"/>
    <col min="8" max="8" width="15.28125" style="193" customWidth="1"/>
    <col min="9" max="9" width="7.140625" style="193" customWidth="1"/>
    <col min="10" max="10" width="7.421875" style="727" customWidth="1"/>
    <col min="11" max="11" width="8.28125" style="193" customWidth="1"/>
    <col min="12" max="12" width="9.140625" style="193" customWidth="1"/>
    <col min="13" max="13" width="8.8515625" style="193" customWidth="1"/>
    <col min="14" max="14" width="7.7109375" style="193" customWidth="1"/>
    <col min="15" max="15" width="9.140625" style="193" customWidth="1"/>
    <col min="16" max="16" width="7.140625" style="193" customWidth="1"/>
    <col min="17" max="17" width="4.28125" style="193" bestFit="1" customWidth="1"/>
    <col min="18" max="18" width="7.28125" style="193" customWidth="1"/>
    <col min="19" max="19" width="12.140625" style="193" customWidth="1"/>
    <col min="20" max="20" width="10.57421875" style="193" customWidth="1"/>
    <col min="21" max="21" width="8.7109375" style="193" customWidth="1"/>
    <col min="22" max="22" width="9.00390625" style="193" customWidth="1"/>
    <col min="23" max="23" width="8.57421875" style="193" customWidth="1"/>
    <col min="24" max="24" width="8.28125" style="193" customWidth="1"/>
    <col min="25" max="25" width="5.7109375" style="193" customWidth="1"/>
    <col min="26" max="26" width="8.421875" style="193" customWidth="1"/>
    <col min="27" max="27" width="9.7109375" style="193" customWidth="1"/>
    <col min="28" max="29" width="7.28125" style="193" customWidth="1"/>
    <col min="30" max="30" width="6.421875" style="193" customWidth="1"/>
    <col min="31" max="31" width="2.140625" style="193" customWidth="1"/>
    <col min="32" max="16384" width="10.00390625" style="193" customWidth="1"/>
  </cols>
  <sheetData>
    <row r="1" ht="11.25"/>
    <row r="2" spans="2:18" ht="20.25">
      <c r="B2" s="768" t="s">
        <v>263</v>
      </c>
      <c r="C2" s="768"/>
      <c r="E2" s="768"/>
      <c r="F2" s="768" t="s">
        <v>622</v>
      </c>
      <c r="G2" s="768"/>
      <c r="H2" s="768"/>
      <c r="I2" s="768"/>
      <c r="J2" s="768"/>
      <c r="K2" s="768"/>
      <c r="L2" s="768"/>
      <c r="M2" s="768"/>
      <c r="N2" s="768"/>
      <c r="O2" s="768"/>
      <c r="P2" s="768"/>
      <c r="Q2" s="768"/>
      <c r="R2" s="768"/>
    </row>
    <row r="3" spans="2:18" ht="20.25">
      <c r="B3" s="667"/>
      <c r="C3" s="667"/>
      <c r="D3" s="666"/>
      <c r="E3" s="666"/>
      <c r="F3" s="666"/>
      <c r="G3" s="666"/>
      <c r="H3" s="666"/>
      <c r="I3" s="666"/>
      <c r="J3" s="723"/>
      <c r="K3" s="666"/>
      <c r="L3" s="666"/>
      <c r="M3" s="666"/>
      <c r="N3" s="666"/>
      <c r="O3" s="666"/>
      <c r="P3" s="666"/>
      <c r="Q3" s="666"/>
      <c r="R3" s="666"/>
    </row>
    <row r="4" spans="2:30" ht="18">
      <c r="B4" s="872" t="str">
        <f>+'S-2'!C4</f>
        <v>ABC PRIVATE UNIVERSITY</v>
      </c>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row>
    <row r="5" spans="2:30" ht="15">
      <c r="B5" s="430"/>
      <c r="C5" s="194"/>
      <c r="D5" s="194"/>
      <c r="E5" s="194"/>
      <c r="F5" s="194"/>
      <c r="G5" s="194"/>
      <c r="H5" s="194"/>
      <c r="I5" s="194"/>
      <c r="J5" s="724"/>
      <c r="K5" s="194"/>
      <c r="L5" s="194"/>
      <c r="M5" s="194"/>
      <c r="N5" s="194"/>
      <c r="O5" s="195"/>
      <c r="P5" s="195"/>
      <c r="Q5" s="195"/>
      <c r="R5" s="195"/>
      <c r="S5" s="195"/>
      <c r="T5" s="195"/>
      <c r="U5" s="195"/>
      <c r="V5" s="195"/>
      <c r="W5" s="195"/>
      <c r="X5" s="195"/>
      <c r="Y5" s="195"/>
      <c r="Z5" s="195"/>
      <c r="AA5" s="195"/>
      <c r="AB5" s="871"/>
      <c r="AC5" s="871"/>
      <c r="AD5" s="871"/>
    </row>
    <row r="6" ht="11.25"/>
    <row r="7" spans="2:29" ht="13.5" thickBot="1">
      <c r="B7" s="415" t="s">
        <v>249</v>
      </c>
      <c r="C7" s="415"/>
      <c r="D7" s="415" t="str">
        <f>+'S-2'!E9</f>
        <v> B.TECH</v>
      </c>
      <c r="E7" s="331"/>
      <c r="H7" s="193" t="s">
        <v>311</v>
      </c>
      <c r="I7" s="360" t="str">
        <f>+'S-1'!G6</f>
        <v>ABCPU</v>
      </c>
      <c r="J7" s="725"/>
      <c r="Y7" s="196"/>
      <c r="Z7" s="196"/>
      <c r="AA7" s="196"/>
      <c r="AB7" s="761" t="str">
        <f>+'S-2'!O6</f>
        <v>AMOUNT IN RUPEES</v>
      </c>
      <c r="AC7" s="761"/>
    </row>
    <row r="8" spans="2:30" ht="39" customHeight="1" thickTop="1">
      <c r="B8" s="867" t="s">
        <v>199</v>
      </c>
      <c r="C8" s="861" t="s">
        <v>111</v>
      </c>
      <c r="D8" s="861" t="s">
        <v>82</v>
      </c>
      <c r="E8" s="861" t="s">
        <v>200</v>
      </c>
      <c r="F8" s="861" t="s">
        <v>87</v>
      </c>
      <c r="G8" s="861" t="s">
        <v>42</v>
      </c>
      <c r="H8" s="861" t="s">
        <v>135</v>
      </c>
      <c r="I8" s="861" t="s">
        <v>53</v>
      </c>
      <c r="J8" s="873" t="s">
        <v>549</v>
      </c>
      <c r="K8" s="861" t="s">
        <v>280</v>
      </c>
      <c r="L8" s="873" t="s">
        <v>281</v>
      </c>
      <c r="M8" s="873" t="s">
        <v>387</v>
      </c>
      <c r="N8" s="861" t="s">
        <v>114</v>
      </c>
      <c r="O8" s="860"/>
      <c r="P8" s="860"/>
      <c r="Q8" s="860"/>
      <c r="R8" s="860"/>
      <c r="S8" s="860"/>
      <c r="T8" s="861" t="s">
        <v>118</v>
      </c>
      <c r="U8" s="875" t="s">
        <v>119</v>
      </c>
      <c r="V8" s="875"/>
      <c r="W8" s="855" t="s">
        <v>120</v>
      </c>
      <c r="X8" s="855"/>
      <c r="Y8" s="861" t="s">
        <v>49</v>
      </c>
      <c r="Z8" s="861" t="s">
        <v>146</v>
      </c>
      <c r="AA8" s="865" t="s">
        <v>410</v>
      </c>
      <c r="AB8" s="855" t="s">
        <v>84</v>
      </c>
      <c r="AC8" s="855"/>
      <c r="AD8" s="856"/>
    </row>
    <row r="9" spans="2:30" ht="42.75" customHeight="1" thickBot="1">
      <c r="B9" s="868"/>
      <c r="C9" s="862"/>
      <c r="D9" s="862"/>
      <c r="E9" s="862"/>
      <c r="F9" s="862"/>
      <c r="G9" s="862"/>
      <c r="H9" s="862"/>
      <c r="I9" s="862"/>
      <c r="J9" s="874"/>
      <c r="K9" s="862"/>
      <c r="L9" s="874"/>
      <c r="M9" s="874"/>
      <c r="N9" s="862"/>
      <c r="O9" s="215" t="s">
        <v>51</v>
      </c>
      <c r="P9" s="215" t="s">
        <v>108</v>
      </c>
      <c r="Q9" s="215" t="s">
        <v>109</v>
      </c>
      <c r="R9" s="215" t="s">
        <v>110</v>
      </c>
      <c r="S9" s="591" t="s">
        <v>35</v>
      </c>
      <c r="T9" s="862"/>
      <c r="U9" s="217" t="s">
        <v>89</v>
      </c>
      <c r="V9" s="217" t="s">
        <v>90</v>
      </c>
      <c r="W9" s="218" t="s">
        <v>89</v>
      </c>
      <c r="X9" s="217" t="s">
        <v>90</v>
      </c>
      <c r="Y9" s="862"/>
      <c r="Z9" s="862"/>
      <c r="AA9" s="866"/>
      <c r="AB9" s="215" t="s">
        <v>83</v>
      </c>
      <c r="AC9" s="215" t="s">
        <v>86</v>
      </c>
      <c r="AD9" s="216" t="s">
        <v>85</v>
      </c>
    </row>
    <row r="10" spans="2:30" ht="12" thickTop="1">
      <c r="B10" s="203"/>
      <c r="C10" s="204"/>
      <c r="D10" s="204"/>
      <c r="E10" s="204"/>
      <c r="F10" s="204"/>
      <c r="G10" s="204"/>
      <c r="H10" s="204"/>
      <c r="I10" s="204"/>
      <c r="J10" s="726"/>
      <c r="K10" s="204"/>
      <c r="L10" s="204"/>
      <c r="M10" s="204"/>
      <c r="N10" s="204"/>
      <c r="O10" s="204"/>
      <c r="P10" s="204"/>
      <c r="Q10" s="204"/>
      <c r="R10" s="204"/>
      <c r="S10" s="204"/>
      <c r="T10" s="204"/>
      <c r="U10" s="204"/>
      <c r="V10" s="205"/>
      <c r="W10" s="205"/>
      <c r="X10" s="205"/>
      <c r="Y10" s="204"/>
      <c r="Z10" s="204"/>
      <c r="AA10" s="204"/>
      <c r="AB10" s="206"/>
      <c r="AC10" s="206"/>
      <c r="AD10" s="207"/>
    </row>
    <row r="11" spans="2:30" ht="11.25">
      <c r="B11" s="203">
        <v>1</v>
      </c>
      <c r="C11" s="204"/>
      <c r="D11" s="204"/>
      <c r="E11" s="204"/>
      <c r="F11" s="204"/>
      <c r="G11" s="204"/>
      <c r="H11" s="204"/>
      <c r="I11" s="204"/>
      <c r="J11" s="726"/>
      <c r="K11" s="204"/>
      <c r="L11" s="204"/>
      <c r="M11" s="204"/>
      <c r="N11" s="204"/>
      <c r="O11" s="204">
        <v>384423</v>
      </c>
      <c r="P11" s="204">
        <v>0</v>
      </c>
      <c r="Q11" s="204">
        <v>0</v>
      </c>
      <c r="R11" s="204">
        <v>0</v>
      </c>
      <c r="S11" s="204">
        <f>+O11+P11+Q11+R11</f>
        <v>384423</v>
      </c>
      <c r="T11" s="204">
        <v>150000</v>
      </c>
      <c r="U11" s="204">
        <v>25000</v>
      </c>
      <c r="V11" s="204">
        <v>25000</v>
      </c>
      <c r="W11" s="204">
        <v>25000</v>
      </c>
      <c r="X11" s="204">
        <v>25000</v>
      </c>
      <c r="Y11" s="204">
        <v>25000</v>
      </c>
      <c r="Z11" s="204">
        <v>25000</v>
      </c>
      <c r="AA11" s="204">
        <f>+S11-U11-W11-Y11-Z11</f>
        <v>284423</v>
      </c>
      <c r="AB11" s="206"/>
      <c r="AC11" s="206"/>
      <c r="AD11" s="207"/>
    </row>
    <row r="12" spans="2:30" ht="11.25">
      <c r="B12" s="203">
        <v>2</v>
      </c>
      <c r="C12" s="204"/>
      <c r="D12" s="204"/>
      <c r="E12" s="204"/>
      <c r="F12" s="204"/>
      <c r="G12" s="204"/>
      <c r="H12" s="204"/>
      <c r="I12" s="204"/>
      <c r="J12" s="726"/>
      <c r="K12" s="204"/>
      <c r="L12" s="204"/>
      <c r="M12" s="204"/>
      <c r="N12" s="204"/>
      <c r="O12" s="204"/>
      <c r="P12" s="204"/>
      <c r="Q12" s="204"/>
      <c r="R12" s="204"/>
      <c r="S12" s="204">
        <f>+O12+P12+Q12+R12</f>
        <v>0</v>
      </c>
      <c r="T12" s="204">
        <v>0</v>
      </c>
      <c r="U12" s="204"/>
      <c r="V12" s="205"/>
      <c r="W12" s="205"/>
      <c r="X12" s="205"/>
      <c r="Y12" s="204"/>
      <c r="Z12" s="204"/>
      <c r="AA12" s="204">
        <f>+S12-U12-W12-Y12-Z12</f>
        <v>0</v>
      </c>
      <c r="AB12" s="206"/>
      <c r="AC12" s="206"/>
      <c r="AD12" s="207"/>
    </row>
    <row r="13" spans="2:30" ht="11.25">
      <c r="B13" s="203">
        <v>3</v>
      </c>
      <c r="C13" s="204"/>
      <c r="D13" s="204"/>
      <c r="E13" s="204"/>
      <c r="F13" s="204"/>
      <c r="G13" s="204"/>
      <c r="H13" s="204"/>
      <c r="I13" s="204"/>
      <c r="J13" s="726"/>
      <c r="K13" s="204"/>
      <c r="L13" s="204"/>
      <c r="M13" s="204"/>
      <c r="N13" s="204"/>
      <c r="O13" s="204"/>
      <c r="P13" s="204"/>
      <c r="Q13" s="204"/>
      <c r="R13" s="204"/>
      <c r="S13" s="204">
        <f>+O13+P13+Q13+R13</f>
        <v>0</v>
      </c>
      <c r="T13" s="204">
        <v>0</v>
      </c>
      <c r="U13" s="204"/>
      <c r="V13" s="205"/>
      <c r="W13" s="205"/>
      <c r="X13" s="205"/>
      <c r="Y13" s="204"/>
      <c r="Z13" s="204"/>
      <c r="AA13" s="204">
        <f>+S13-U13-W13-Y13-Z13</f>
        <v>0</v>
      </c>
      <c r="AB13" s="206"/>
      <c r="AC13" s="206"/>
      <c r="AD13" s="207"/>
    </row>
    <row r="14" spans="2:30" ht="11.25">
      <c r="B14" s="203">
        <v>4</v>
      </c>
      <c r="C14" s="204"/>
      <c r="D14" s="204"/>
      <c r="E14" s="204"/>
      <c r="F14" s="204"/>
      <c r="G14" s="204"/>
      <c r="H14" s="204"/>
      <c r="I14" s="204"/>
      <c r="J14" s="726"/>
      <c r="K14" s="204"/>
      <c r="L14" s="204"/>
      <c r="M14" s="204"/>
      <c r="N14" s="204"/>
      <c r="O14" s="204"/>
      <c r="P14" s="204"/>
      <c r="Q14" s="204"/>
      <c r="R14" s="204"/>
      <c r="S14" s="204">
        <f>+O14+P14+Q14+R14</f>
        <v>0</v>
      </c>
      <c r="T14" s="204">
        <v>0</v>
      </c>
      <c r="U14" s="204"/>
      <c r="V14" s="205"/>
      <c r="W14" s="205"/>
      <c r="X14" s="205"/>
      <c r="Y14" s="204"/>
      <c r="Z14" s="204"/>
      <c r="AA14" s="204">
        <f>+S14-U14-W14-Y14-Z14</f>
        <v>0</v>
      </c>
      <c r="AB14" s="206"/>
      <c r="AC14" s="206"/>
      <c r="AD14" s="207"/>
    </row>
    <row r="15" spans="2:30" ht="11.25">
      <c r="B15" s="203"/>
      <c r="C15" s="204"/>
      <c r="D15" s="204"/>
      <c r="E15" s="204"/>
      <c r="F15" s="204"/>
      <c r="G15" s="204"/>
      <c r="H15" s="204"/>
      <c r="I15" s="204"/>
      <c r="J15" s="726"/>
      <c r="K15" s="204"/>
      <c r="L15" s="204"/>
      <c r="M15" s="204"/>
      <c r="N15" s="204"/>
      <c r="O15" s="204"/>
      <c r="P15" s="204"/>
      <c r="Q15" s="204"/>
      <c r="R15" s="204"/>
      <c r="S15" s="204">
        <f>+O15+P15+Q15+R15</f>
        <v>0</v>
      </c>
      <c r="T15" s="204">
        <v>0</v>
      </c>
      <c r="U15" s="204"/>
      <c r="V15" s="205"/>
      <c r="W15" s="205"/>
      <c r="X15" s="205"/>
      <c r="Y15" s="204"/>
      <c r="Z15" s="204"/>
      <c r="AA15" s="204"/>
      <c r="AB15" s="206"/>
      <c r="AC15" s="206"/>
      <c r="AD15" s="207"/>
    </row>
    <row r="16" spans="2:30" ht="15.75" customHeight="1" thickBot="1">
      <c r="B16" s="857" t="s">
        <v>46</v>
      </c>
      <c r="C16" s="858"/>
      <c r="D16" s="858"/>
      <c r="E16" s="858"/>
      <c r="F16" s="858"/>
      <c r="G16" s="858"/>
      <c r="H16" s="858"/>
      <c r="I16" s="858"/>
      <c r="J16" s="858"/>
      <c r="K16" s="858"/>
      <c r="L16" s="858"/>
      <c r="M16" s="858"/>
      <c r="N16" s="859"/>
      <c r="O16" s="208">
        <f>SUM(O11:O15)</f>
        <v>384423</v>
      </c>
      <c r="P16" s="208">
        <f aca="true" t="shared" si="0" ref="P16:Z16">SUM(P11:P15)</f>
        <v>0</v>
      </c>
      <c r="Q16" s="208">
        <f t="shared" si="0"/>
        <v>0</v>
      </c>
      <c r="R16" s="208">
        <f t="shared" si="0"/>
        <v>0</v>
      </c>
      <c r="S16" s="208">
        <f t="shared" si="0"/>
        <v>384423</v>
      </c>
      <c r="T16" s="208">
        <f t="shared" si="0"/>
        <v>150000</v>
      </c>
      <c r="U16" s="208">
        <f t="shared" si="0"/>
        <v>25000</v>
      </c>
      <c r="V16" s="208">
        <f t="shared" si="0"/>
        <v>25000</v>
      </c>
      <c r="W16" s="208">
        <f t="shared" si="0"/>
        <v>25000</v>
      </c>
      <c r="X16" s="208">
        <f t="shared" si="0"/>
        <v>25000</v>
      </c>
      <c r="Y16" s="208">
        <f t="shared" si="0"/>
        <v>25000</v>
      </c>
      <c r="Z16" s="208">
        <f t="shared" si="0"/>
        <v>25000</v>
      </c>
      <c r="AA16" s="208">
        <f>SUM(AA11:AA15)</f>
        <v>284423</v>
      </c>
      <c r="AB16" s="209"/>
      <c r="AC16" s="209"/>
      <c r="AD16" s="210"/>
    </row>
    <row r="17" ht="12" thickTop="1"/>
    <row r="18" spans="2:27" ht="11.25">
      <c r="B18" s="213" t="s">
        <v>249</v>
      </c>
      <c r="C18" s="213"/>
      <c r="D18" s="213" t="str">
        <f>+'S-2'!G9</f>
        <v> M.TECH</v>
      </c>
      <c r="E18" s="213"/>
      <c r="Y18" s="196"/>
      <c r="Z18" s="196"/>
      <c r="AA18" s="196"/>
    </row>
    <row r="19" spans="8:10" ht="12" thickBot="1">
      <c r="H19" s="193" t="str">
        <f>+H7</f>
        <v>CET CODE</v>
      </c>
      <c r="I19" s="360" t="str">
        <f>+I7</f>
        <v>ABCPU</v>
      </c>
      <c r="J19" s="725"/>
    </row>
    <row r="20" spans="2:30" ht="41.25" customHeight="1" thickTop="1">
      <c r="B20" s="861" t="str">
        <f aca="true" t="shared" si="1" ref="B20:N20">+B8</f>
        <v>S. No.</v>
      </c>
      <c r="C20" s="861" t="str">
        <f t="shared" si="1"/>
        <v>EMPLOYEE NAME</v>
      </c>
      <c r="D20" s="861" t="str">
        <f t="shared" si="1"/>
        <v>PANo.</v>
      </c>
      <c r="E20" s="861" t="s">
        <v>200</v>
      </c>
      <c r="F20" s="861" t="str">
        <f t="shared" si="1"/>
        <v>DATE OF BIRTH</v>
      </c>
      <c r="G20" s="861" t="str">
        <f t="shared" si="1"/>
        <v>QUALIFICATION</v>
      </c>
      <c r="H20" s="861" t="str">
        <f t="shared" si="1"/>
        <v>WHETHER THE EMPLOYEE POSSESSES THE EQUIVALENT QUALIFICATION</v>
      </c>
      <c r="I20" s="861" t="str">
        <f t="shared" si="1"/>
        <v>BRANCH</v>
      </c>
      <c r="J20" s="873" t="str">
        <f>J8</f>
        <v>EMPLOYEE COMMUNITY</v>
      </c>
      <c r="K20" s="861" t="str">
        <f t="shared" si="1"/>
        <v>DESIG-NATION</v>
      </c>
      <c r="L20" s="861" t="str">
        <f t="shared" si="1"/>
        <v>DATE OF APPOINTMENT TO DESIG-NATION</v>
      </c>
      <c r="M20" s="861" t="str">
        <f t="shared" si="1"/>
        <v>VI th PAY SCALE/ VII th PAY SCALE/ OTHERS</v>
      </c>
      <c r="N20" s="861" t="str">
        <f t="shared" si="1"/>
        <v>PAY SCALE (BAND)</v>
      </c>
      <c r="O20" s="860"/>
      <c r="P20" s="860"/>
      <c r="Q20" s="860"/>
      <c r="R20" s="860"/>
      <c r="S20" s="860"/>
      <c r="T20" s="861" t="s">
        <v>118</v>
      </c>
      <c r="U20" s="860" t="s">
        <v>119</v>
      </c>
      <c r="V20" s="860"/>
      <c r="W20" s="860" t="s">
        <v>120</v>
      </c>
      <c r="X20" s="860"/>
      <c r="Y20" s="861" t="s">
        <v>49</v>
      </c>
      <c r="Z20" s="861" t="str">
        <f>+Z8</f>
        <v>ANY OTHER DEDUCTIONS</v>
      </c>
      <c r="AA20" s="865" t="s">
        <v>410</v>
      </c>
      <c r="AB20" s="855" t="s">
        <v>84</v>
      </c>
      <c r="AC20" s="855"/>
      <c r="AD20" s="856"/>
    </row>
    <row r="21" spans="2:30" ht="41.25" customHeight="1" thickBot="1">
      <c r="B21" s="862"/>
      <c r="C21" s="862"/>
      <c r="D21" s="862"/>
      <c r="E21" s="862"/>
      <c r="F21" s="862"/>
      <c r="G21" s="862"/>
      <c r="H21" s="862"/>
      <c r="I21" s="862"/>
      <c r="J21" s="874"/>
      <c r="K21" s="862"/>
      <c r="L21" s="862"/>
      <c r="M21" s="862"/>
      <c r="N21" s="862"/>
      <c r="O21" s="215" t="s">
        <v>51</v>
      </c>
      <c r="P21" s="215" t="s">
        <v>108</v>
      </c>
      <c r="Q21" s="215" t="s">
        <v>109</v>
      </c>
      <c r="R21" s="215" t="s">
        <v>110</v>
      </c>
      <c r="S21" s="215" t="s">
        <v>35</v>
      </c>
      <c r="T21" s="862"/>
      <c r="U21" s="212" t="s">
        <v>89</v>
      </c>
      <c r="V21" s="212" t="s">
        <v>90</v>
      </c>
      <c r="W21" s="212" t="s">
        <v>89</v>
      </c>
      <c r="X21" s="215" t="s">
        <v>90</v>
      </c>
      <c r="Y21" s="862"/>
      <c r="Z21" s="862"/>
      <c r="AA21" s="866"/>
      <c r="AB21" s="215" t="s">
        <v>83</v>
      </c>
      <c r="AC21" s="215" t="s">
        <v>86</v>
      </c>
      <c r="AD21" s="220" t="s">
        <v>85</v>
      </c>
    </row>
    <row r="22" spans="2:30" ht="12" thickTop="1">
      <c r="B22" s="203"/>
      <c r="C22" s="204"/>
      <c r="D22" s="204"/>
      <c r="E22" s="204"/>
      <c r="F22" s="204"/>
      <c r="G22" s="204"/>
      <c r="H22" s="204"/>
      <c r="I22" s="204"/>
      <c r="J22" s="726"/>
      <c r="K22" s="204"/>
      <c r="L22" s="204"/>
      <c r="M22" s="204"/>
      <c r="N22" s="204"/>
      <c r="O22" s="204"/>
      <c r="P22" s="204"/>
      <c r="Q22" s="204"/>
      <c r="R22" s="204"/>
      <c r="S22" s="204"/>
      <c r="T22" s="204"/>
      <c r="U22" s="204"/>
      <c r="V22" s="205"/>
      <c r="W22" s="205"/>
      <c r="X22" s="205"/>
      <c r="Y22" s="204"/>
      <c r="Z22" s="204"/>
      <c r="AA22" s="204"/>
      <c r="AB22" s="206"/>
      <c r="AC22" s="206"/>
      <c r="AD22" s="207"/>
    </row>
    <row r="23" spans="2:30" ht="11.25">
      <c r="B23" s="203">
        <v>1</v>
      </c>
      <c r="C23" s="204"/>
      <c r="D23" s="204"/>
      <c r="E23" s="204"/>
      <c r="F23" s="204"/>
      <c r="G23" s="204"/>
      <c r="H23" s="204"/>
      <c r="I23" s="204"/>
      <c r="J23" s="726"/>
      <c r="K23" s="204"/>
      <c r="L23" s="204"/>
      <c r="M23" s="204"/>
      <c r="N23" s="204"/>
      <c r="O23" s="204">
        <v>368846</v>
      </c>
      <c r="P23" s="204">
        <v>0</v>
      </c>
      <c r="Q23" s="204">
        <v>0</v>
      </c>
      <c r="R23" s="204">
        <v>0</v>
      </c>
      <c r="S23" s="204">
        <f>+O23+P23+Q23+R23</f>
        <v>368846</v>
      </c>
      <c r="T23" s="204">
        <v>0</v>
      </c>
      <c r="U23" s="204"/>
      <c r="V23" s="205"/>
      <c r="W23" s="205"/>
      <c r="X23" s="205"/>
      <c r="Y23" s="204"/>
      <c r="Z23" s="204"/>
      <c r="AA23" s="204">
        <f>+S23-U23-W23-Y23-Z23</f>
        <v>368846</v>
      </c>
      <c r="AB23" s="206"/>
      <c r="AC23" s="206"/>
      <c r="AD23" s="207"/>
    </row>
    <row r="24" spans="2:30" ht="11.25">
      <c r="B24" s="203">
        <v>2</v>
      </c>
      <c r="C24" s="204"/>
      <c r="D24" s="204"/>
      <c r="E24" s="204"/>
      <c r="F24" s="204"/>
      <c r="G24" s="204"/>
      <c r="H24" s="204"/>
      <c r="I24" s="204"/>
      <c r="J24" s="726"/>
      <c r="K24" s="204"/>
      <c r="L24" s="204"/>
      <c r="M24" s="204"/>
      <c r="N24" s="204"/>
      <c r="O24" s="204"/>
      <c r="P24" s="204"/>
      <c r="Q24" s="204"/>
      <c r="R24" s="204"/>
      <c r="S24" s="204">
        <f>+O24+P24+Q24+R24</f>
        <v>0</v>
      </c>
      <c r="T24" s="204"/>
      <c r="U24" s="204"/>
      <c r="V24" s="205"/>
      <c r="W24" s="205"/>
      <c r="X24" s="205"/>
      <c r="Y24" s="204"/>
      <c r="Z24" s="204"/>
      <c r="AA24" s="204">
        <f>+S24-U24-W24-Y24-Z24</f>
        <v>0</v>
      </c>
      <c r="AB24" s="206"/>
      <c r="AC24" s="206"/>
      <c r="AD24" s="207"/>
    </row>
    <row r="25" spans="2:30" ht="11.25">
      <c r="B25" s="203">
        <v>3</v>
      </c>
      <c r="C25" s="204"/>
      <c r="D25" s="204"/>
      <c r="E25" s="204"/>
      <c r="F25" s="204"/>
      <c r="G25" s="204"/>
      <c r="H25" s="204"/>
      <c r="I25" s="204"/>
      <c r="J25" s="726"/>
      <c r="K25" s="204"/>
      <c r="L25" s="204"/>
      <c r="M25" s="204"/>
      <c r="N25" s="204"/>
      <c r="O25" s="204"/>
      <c r="P25" s="204"/>
      <c r="Q25" s="204"/>
      <c r="R25" s="204"/>
      <c r="S25" s="204">
        <f>+O25+P25+Q25+R25</f>
        <v>0</v>
      </c>
      <c r="T25" s="204"/>
      <c r="U25" s="204"/>
      <c r="V25" s="205"/>
      <c r="W25" s="205"/>
      <c r="X25" s="205"/>
      <c r="Y25" s="204"/>
      <c r="Z25" s="204"/>
      <c r="AA25" s="204">
        <f>+S25-U25-W25-Y25-Z25</f>
        <v>0</v>
      </c>
      <c r="AB25" s="206"/>
      <c r="AC25" s="206"/>
      <c r="AD25" s="207"/>
    </row>
    <row r="26" spans="2:30" ht="11.25">
      <c r="B26" s="203">
        <v>4</v>
      </c>
      <c r="C26" s="204"/>
      <c r="D26" s="204"/>
      <c r="E26" s="204"/>
      <c r="F26" s="204"/>
      <c r="G26" s="204"/>
      <c r="H26" s="204"/>
      <c r="I26" s="204"/>
      <c r="J26" s="726"/>
      <c r="K26" s="204"/>
      <c r="L26" s="204"/>
      <c r="M26" s="204"/>
      <c r="N26" s="204"/>
      <c r="O26" s="204"/>
      <c r="P26" s="204"/>
      <c r="Q26" s="204"/>
      <c r="R26" s="204"/>
      <c r="S26" s="204">
        <f>+O26+P26+Q26+R26</f>
        <v>0</v>
      </c>
      <c r="T26" s="204"/>
      <c r="U26" s="204"/>
      <c r="V26" s="205"/>
      <c r="W26" s="205"/>
      <c r="X26" s="205"/>
      <c r="Y26" s="204"/>
      <c r="Z26" s="204"/>
      <c r="AA26" s="204">
        <f>+S26-U26-W26-Y26-Z26</f>
        <v>0</v>
      </c>
      <c r="AB26" s="206"/>
      <c r="AC26" s="206"/>
      <c r="AD26" s="207"/>
    </row>
    <row r="27" spans="2:30" ht="11.25">
      <c r="B27" s="203"/>
      <c r="C27" s="204"/>
      <c r="D27" s="204"/>
      <c r="E27" s="204"/>
      <c r="F27" s="204"/>
      <c r="G27" s="204"/>
      <c r="H27" s="204"/>
      <c r="I27" s="204"/>
      <c r="J27" s="726"/>
      <c r="K27" s="204"/>
      <c r="L27" s="204"/>
      <c r="M27" s="204"/>
      <c r="N27" s="204"/>
      <c r="O27" s="204"/>
      <c r="P27" s="204"/>
      <c r="Q27" s="204"/>
      <c r="R27" s="204"/>
      <c r="S27" s="204">
        <f>+O27+P27+Q27+R27</f>
        <v>0</v>
      </c>
      <c r="T27" s="204"/>
      <c r="U27" s="204"/>
      <c r="V27" s="205"/>
      <c r="W27" s="205"/>
      <c r="X27" s="205"/>
      <c r="Y27" s="204"/>
      <c r="Z27" s="204"/>
      <c r="AA27" s="204"/>
      <c r="AB27" s="206"/>
      <c r="AC27" s="206"/>
      <c r="AD27" s="207"/>
    </row>
    <row r="28" spans="2:30" ht="15.75" customHeight="1" thickBot="1">
      <c r="B28" s="857" t="s">
        <v>46</v>
      </c>
      <c r="C28" s="858"/>
      <c r="D28" s="858"/>
      <c r="E28" s="858"/>
      <c r="F28" s="858"/>
      <c r="G28" s="858"/>
      <c r="H28" s="858"/>
      <c r="I28" s="858"/>
      <c r="J28" s="858"/>
      <c r="K28" s="858"/>
      <c r="L28" s="858"/>
      <c r="M28" s="858"/>
      <c r="N28" s="859"/>
      <c r="O28" s="208">
        <f>SUM(O23:O27)</f>
        <v>368846</v>
      </c>
      <c r="P28" s="208">
        <f aca="true" t="shared" si="2" ref="P28:Z28">SUM(P23:P27)</f>
        <v>0</v>
      </c>
      <c r="Q28" s="208">
        <f t="shared" si="2"/>
        <v>0</v>
      </c>
      <c r="R28" s="208">
        <f t="shared" si="2"/>
        <v>0</v>
      </c>
      <c r="S28" s="208">
        <f t="shared" si="2"/>
        <v>368846</v>
      </c>
      <c r="T28" s="208">
        <f t="shared" si="2"/>
        <v>0</v>
      </c>
      <c r="U28" s="208">
        <f t="shared" si="2"/>
        <v>0</v>
      </c>
      <c r="V28" s="208">
        <f t="shared" si="2"/>
        <v>0</v>
      </c>
      <c r="W28" s="208">
        <f t="shared" si="2"/>
        <v>0</v>
      </c>
      <c r="X28" s="208">
        <f t="shared" si="2"/>
        <v>0</v>
      </c>
      <c r="Y28" s="208">
        <f t="shared" si="2"/>
        <v>0</v>
      </c>
      <c r="Z28" s="208">
        <f t="shared" si="2"/>
        <v>0</v>
      </c>
      <c r="AA28" s="208">
        <f>SUM(AA23:AA27)</f>
        <v>368846</v>
      </c>
      <c r="AB28" s="209"/>
      <c r="AC28" s="209"/>
      <c r="AD28" s="210"/>
    </row>
    <row r="29" ht="12" thickTop="1"/>
    <row r="30" spans="2:27" ht="11.25">
      <c r="B30" s="213" t="s">
        <v>249</v>
      </c>
      <c r="C30" s="213"/>
      <c r="D30" s="213" t="str">
        <f>+'S-2'!I9</f>
        <v>MCA</v>
      </c>
      <c r="E30" s="331"/>
      <c r="Y30" s="196"/>
      <c r="Z30" s="196"/>
      <c r="AA30" s="196"/>
    </row>
    <row r="31" spans="8:10" ht="12" thickBot="1">
      <c r="H31" s="193" t="str">
        <f>+H19</f>
        <v>CET CODE</v>
      </c>
      <c r="I31" s="360" t="str">
        <f>+I19</f>
        <v>ABCPU</v>
      </c>
      <c r="J31" s="725"/>
    </row>
    <row r="32" spans="2:30" ht="42" customHeight="1" thickTop="1">
      <c r="B32" s="867" t="str">
        <f>+B20</f>
        <v>S. No.</v>
      </c>
      <c r="C32" s="867" t="str">
        <f aca="true" t="shared" si="3" ref="C32:N32">+C20</f>
        <v>EMPLOYEE NAME</v>
      </c>
      <c r="D32" s="867" t="str">
        <f t="shared" si="3"/>
        <v>PANo.</v>
      </c>
      <c r="E32" s="861" t="s">
        <v>200</v>
      </c>
      <c r="F32" s="867" t="str">
        <f t="shared" si="3"/>
        <v>DATE OF BIRTH</v>
      </c>
      <c r="G32" s="867" t="str">
        <f t="shared" si="3"/>
        <v>QUALIFICATION</v>
      </c>
      <c r="H32" s="867" t="str">
        <f t="shared" si="3"/>
        <v>WHETHER THE EMPLOYEE POSSESSES THE EQUIVALENT QUALIFICATION</v>
      </c>
      <c r="I32" s="867" t="str">
        <f t="shared" si="3"/>
        <v>BRANCH</v>
      </c>
      <c r="J32" s="873" t="str">
        <f>J8</f>
        <v>EMPLOYEE COMMUNITY</v>
      </c>
      <c r="K32" s="867" t="str">
        <f t="shared" si="3"/>
        <v>DESIG-NATION</v>
      </c>
      <c r="L32" s="867" t="str">
        <f t="shared" si="3"/>
        <v>DATE OF APPOINTMENT TO DESIG-NATION</v>
      </c>
      <c r="M32" s="867" t="str">
        <f t="shared" si="3"/>
        <v>VI th PAY SCALE/ VII th PAY SCALE/ OTHERS</v>
      </c>
      <c r="N32" s="867" t="str">
        <f t="shared" si="3"/>
        <v>PAY SCALE (BAND)</v>
      </c>
      <c r="O32" s="860"/>
      <c r="P32" s="860"/>
      <c r="Q32" s="860"/>
      <c r="R32" s="860"/>
      <c r="S32" s="860"/>
      <c r="T32" s="875" t="s">
        <v>118</v>
      </c>
      <c r="U32" s="863" t="s">
        <v>119</v>
      </c>
      <c r="V32" s="864"/>
      <c r="W32" s="863" t="s">
        <v>120</v>
      </c>
      <c r="X32" s="864"/>
      <c r="Y32" s="861" t="s">
        <v>49</v>
      </c>
      <c r="Z32" s="861" t="str">
        <f>+Z20</f>
        <v>ANY OTHER DEDUCTIONS</v>
      </c>
      <c r="AA32" s="865" t="s">
        <v>410</v>
      </c>
      <c r="AB32" s="855" t="s">
        <v>84</v>
      </c>
      <c r="AC32" s="855"/>
      <c r="AD32" s="856"/>
    </row>
    <row r="33" spans="2:30" ht="42" customHeight="1" thickBot="1">
      <c r="B33" s="868"/>
      <c r="C33" s="868"/>
      <c r="D33" s="868"/>
      <c r="E33" s="862"/>
      <c r="F33" s="868"/>
      <c r="G33" s="868"/>
      <c r="H33" s="868"/>
      <c r="I33" s="868"/>
      <c r="J33" s="874"/>
      <c r="K33" s="868"/>
      <c r="L33" s="868"/>
      <c r="M33" s="868"/>
      <c r="N33" s="868"/>
      <c r="O33" s="215" t="s">
        <v>51</v>
      </c>
      <c r="P33" s="215" t="s">
        <v>108</v>
      </c>
      <c r="Q33" s="215" t="s">
        <v>109</v>
      </c>
      <c r="R33" s="215" t="s">
        <v>110</v>
      </c>
      <c r="S33" s="215" t="s">
        <v>35</v>
      </c>
      <c r="T33" s="876"/>
      <c r="U33" s="200" t="s">
        <v>89</v>
      </c>
      <c r="V33" s="211" t="s">
        <v>90</v>
      </c>
      <c r="W33" s="200" t="s">
        <v>89</v>
      </c>
      <c r="X33" s="199" t="s">
        <v>90</v>
      </c>
      <c r="Y33" s="862"/>
      <c r="Z33" s="862"/>
      <c r="AA33" s="866"/>
      <c r="AB33" s="215" t="s">
        <v>83</v>
      </c>
      <c r="AC33" s="215" t="s">
        <v>86</v>
      </c>
      <c r="AD33" s="220" t="s">
        <v>85</v>
      </c>
    </row>
    <row r="34" spans="2:30" ht="12" thickTop="1">
      <c r="B34" s="203"/>
      <c r="C34" s="204"/>
      <c r="D34" s="204"/>
      <c r="E34" s="204"/>
      <c r="F34" s="204"/>
      <c r="G34" s="204"/>
      <c r="H34" s="204"/>
      <c r="I34" s="204"/>
      <c r="J34" s="726"/>
      <c r="K34" s="204"/>
      <c r="L34" s="204"/>
      <c r="M34" s="204"/>
      <c r="N34" s="204"/>
      <c r="O34" s="204"/>
      <c r="P34" s="204"/>
      <c r="Q34" s="204"/>
      <c r="R34" s="204"/>
      <c r="S34" s="204"/>
      <c r="T34" s="204"/>
      <c r="U34" s="204"/>
      <c r="V34" s="205"/>
      <c r="W34" s="205"/>
      <c r="X34" s="205"/>
      <c r="Y34" s="204"/>
      <c r="Z34" s="204"/>
      <c r="AA34" s="204"/>
      <c r="AB34" s="206"/>
      <c r="AC34" s="206"/>
      <c r="AD34" s="207"/>
    </row>
    <row r="35" spans="2:30" ht="11.25">
      <c r="B35" s="203">
        <v>1</v>
      </c>
      <c r="C35" s="204"/>
      <c r="D35" s="204"/>
      <c r="E35" s="204"/>
      <c r="F35" s="204"/>
      <c r="G35" s="204"/>
      <c r="H35" s="204"/>
      <c r="I35" s="204"/>
      <c r="J35" s="726"/>
      <c r="K35" s="204"/>
      <c r="L35" s="204"/>
      <c r="M35" s="204"/>
      <c r="N35" s="204"/>
      <c r="O35" s="204">
        <v>258520</v>
      </c>
      <c r="P35" s="204">
        <v>0</v>
      </c>
      <c r="Q35" s="204">
        <v>0</v>
      </c>
      <c r="R35" s="204">
        <v>0</v>
      </c>
      <c r="S35" s="204">
        <f>+O35+P35+Q35+R35</f>
        <v>258520</v>
      </c>
      <c r="T35" s="204">
        <v>0</v>
      </c>
      <c r="U35" s="204"/>
      <c r="V35" s="205"/>
      <c r="W35" s="205"/>
      <c r="X35" s="205"/>
      <c r="Y35" s="204"/>
      <c r="Z35" s="204"/>
      <c r="AA35" s="204">
        <f>+S35-U35-W35-Y35-Z35</f>
        <v>258520</v>
      </c>
      <c r="AB35" s="206"/>
      <c r="AC35" s="206"/>
      <c r="AD35" s="207"/>
    </row>
    <row r="36" spans="2:30" ht="11.25">
      <c r="B36" s="203">
        <v>2</v>
      </c>
      <c r="C36" s="204"/>
      <c r="D36" s="204"/>
      <c r="E36" s="204"/>
      <c r="F36" s="204"/>
      <c r="G36" s="204"/>
      <c r="H36" s="204"/>
      <c r="I36" s="204"/>
      <c r="J36" s="726"/>
      <c r="K36" s="204"/>
      <c r="L36" s="204"/>
      <c r="M36" s="204"/>
      <c r="N36" s="204"/>
      <c r="O36" s="204"/>
      <c r="P36" s="204"/>
      <c r="Q36" s="204"/>
      <c r="R36" s="204"/>
      <c r="S36" s="204">
        <f>+O36+P36+Q36+R36</f>
        <v>0</v>
      </c>
      <c r="T36" s="204"/>
      <c r="U36" s="204"/>
      <c r="V36" s="205"/>
      <c r="W36" s="205"/>
      <c r="X36" s="205"/>
      <c r="Y36" s="204"/>
      <c r="Z36" s="204"/>
      <c r="AA36" s="204">
        <f>+S36-U36-W36-Y36-Z36</f>
        <v>0</v>
      </c>
      <c r="AB36" s="206"/>
      <c r="AC36" s="206"/>
      <c r="AD36" s="207"/>
    </row>
    <row r="37" spans="2:30" ht="11.25">
      <c r="B37" s="203">
        <v>3</v>
      </c>
      <c r="C37" s="204"/>
      <c r="D37" s="204"/>
      <c r="E37" s="204"/>
      <c r="F37" s="204"/>
      <c r="G37" s="204"/>
      <c r="H37" s="204"/>
      <c r="I37" s="204"/>
      <c r="J37" s="726"/>
      <c r="K37" s="204"/>
      <c r="L37" s="204"/>
      <c r="M37" s="204"/>
      <c r="N37" s="204"/>
      <c r="O37" s="204"/>
      <c r="P37" s="204"/>
      <c r="Q37" s="204"/>
      <c r="R37" s="204"/>
      <c r="S37" s="204">
        <f>+O37+P37+Q37+R37</f>
        <v>0</v>
      </c>
      <c r="T37" s="204"/>
      <c r="U37" s="204"/>
      <c r="V37" s="205"/>
      <c r="W37" s="205"/>
      <c r="X37" s="205"/>
      <c r="Y37" s="204"/>
      <c r="Z37" s="204"/>
      <c r="AA37" s="204">
        <f>+S37-U37-W37-Y37-Z37</f>
        <v>0</v>
      </c>
      <c r="AB37" s="206"/>
      <c r="AC37" s="206"/>
      <c r="AD37" s="207"/>
    </row>
    <row r="38" spans="2:30" ht="11.25">
      <c r="B38" s="203">
        <v>4</v>
      </c>
      <c r="C38" s="204"/>
      <c r="D38" s="204"/>
      <c r="E38" s="204"/>
      <c r="F38" s="204"/>
      <c r="G38" s="204"/>
      <c r="H38" s="204"/>
      <c r="I38" s="204"/>
      <c r="J38" s="726"/>
      <c r="K38" s="204"/>
      <c r="L38" s="204"/>
      <c r="M38" s="204"/>
      <c r="N38" s="204"/>
      <c r="O38" s="204"/>
      <c r="P38" s="204"/>
      <c r="Q38" s="204"/>
      <c r="R38" s="204"/>
      <c r="S38" s="204">
        <f>+O38+P38+Q38+R38</f>
        <v>0</v>
      </c>
      <c r="T38" s="204"/>
      <c r="U38" s="204"/>
      <c r="V38" s="205"/>
      <c r="W38" s="205"/>
      <c r="X38" s="205"/>
      <c r="Y38" s="204"/>
      <c r="Z38" s="204"/>
      <c r="AA38" s="204">
        <f>+S38-U38-W38-Y38-Z38</f>
        <v>0</v>
      </c>
      <c r="AB38" s="206"/>
      <c r="AC38" s="206"/>
      <c r="AD38" s="207"/>
    </row>
    <row r="39" spans="2:30" ht="11.25">
      <c r="B39" s="203"/>
      <c r="C39" s="204"/>
      <c r="D39" s="204"/>
      <c r="E39" s="204"/>
      <c r="F39" s="204"/>
      <c r="G39" s="204"/>
      <c r="H39" s="204"/>
      <c r="I39" s="204"/>
      <c r="J39" s="726"/>
      <c r="K39" s="204"/>
      <c r="L39" s="204"/>
      <c r="M39" s="204"/>
      <c r="N39" s="204"/>
      <c r="O39" s="204"/>
      <c r="P39" s="204"/>
      <c r="Q39" s="204"/>
      <c r="R39" s="204"/>
      <c r="S39" s="204"/>
      <c r="T39" s="204"/>
      <c r="U39" s="204"/>
      <c r="V39" s="205"/>
      <c r="W39" s="205"/>
      <c r="X39" s="205"/>
      <c r="Y39" s="204"/>
      <c r="Z39" s="204"/>
      <c r="AA39" s="204"/>
      <c r="AB39" s="206"/>
      <c r="AC39" s="206"/>
      <c r="AD39" s="207"/>
    </row>
    <row r="40" spans="2:30" ht="15.75" customHeight="1" thickBot="1">
      <c r="B40" s="857" t="s">
        <v>46</v>
      </c>
      <c r="C40" s="858"/>
      <c r="D40" s="858"/>
      <c r="E40" s="858"/>
      <c r="F40" s="858"/>
      <c r="G40" s="858"/>
      <c r="H40" s="858"/>
      <c r="I40" s="858"/>
      <c r="J40" s="858"/>
      <c r="K40" s="858"/>
      <c r="L40" s="858"/>
      <c r="M40" s="858"/>
      <c r="N40" s="859"/>
      <c r="O40" s="208">
        <f>SUM(O35:O39)</f>
        <v>258520</v>
      </c>
      <c r="P40" s="208">
        <f aca="true" t="shared" si="4" ref="P40:Z40">SUM(P35:P39)</f>
        <v>0</v>
      </c>
      <c r="Q40" s="208">
        <f t="shared" si="4"/>
        <v>0</v>
      </c>
      <c r="R40" s="208">
        <f t="shared" si="4"/>
        <v>0</v>
      </c>
      <c r="S40" s="208">
        <f t="shared" si="4"/>
        <v>258520</v>
      </c>
      <c r="T40" s="208">
        <f t="shared" si="4"/>
        <v>0</v>
      </c>
      <c r="U40" s="208">
        <f t="shared" si="4"/>
        <v>0</v>
      </c>
      <c r="V40" s="208">
        <f t="shared" si="4"/>
        <v>0</v>
      </c>
      <c r="W40" s="208">
        <f t="shared" si="4"/>
        <v>0</v>
      </c>
      <c r="X40" s="208">
        <f t="shared" si="4"/>
        <v>0</v>
      </c>
      <c r="Y40" s="208">
        <f t="shared" si="4"/>
        <v>0</v>
      </c>
      <c r="Z40" s="208">
        <f t="shared" si="4"/>
        <v>0</v>
      </c>
      <c r="AA40" s="208">
        <f>SUM(AA35:AA39)</f>
        <v>258520</v>
      </c>
      <c r="AB40" s="209"/>
      <c r="AC40" s="209"/>
      <c r="AD40" s="210"/>
    </row>
    <row r="41" ht="12" thickTop="1"/>
    <row r="42" spans="2:27" ht="11.25">
      <c r="B42" s="213" t="s">
        <v>249</v>
      </c>
      <c r="C42" s="213"/>
      <c r="D42" s="213" t="str">
        <f>+'S-2'!K9</f>
        <v>MBA</v>
      </c>
      <c r="E42" s="331"/>
      <c r="Y42" s="196"/>
      <c r="Z42" s="196"/>
      <c r="AA42" s="196"/>
    </row>
    <row r="43" spans="8:10" ht="12" thickBot="1">
      <c r="H43" s="193" t="str">
        <f>+H31</f>
        <v>CET CODE</v>
      </c>
      <c r="I43" s="360" t="str">
        <f>+I31</f>
        <v>ABCPU</v>
      </c>
      <c r="J43" s="725"/>
    </row>
    <row r="44" spans="2:30" ht="42" customHeight="1" thickTop="1">
      <c r="B44" s="867" t="str">
        <f>+B32</f>
        <v>S. No.</v>
      </c>
      <c r="C44" s="867" t="str">
        <f aca="true" t="shared" si="5" ref="C44:N44">+C32</f>
        <v>EMPLOYEE NAME</v>
      </c>
      <c r="D44" s="867" t="str">
        <f t="shared" si="5"/>
        <v>PANo.</v>
      </c>
      <c r="E44" s="861" t="s">
        <v>200</v>
      </c>
      <c r="F44" s="867" t="str">
        <f t="shared" si="5"/>
        <v>DATE OF BIRTH</v>
      </c>
      <c r="G44" s="867" t="str">
        <f t="shared" si="5"/>
        <v>QUALIFICATION</v>
      </c>
      <c r="H44" s="867" t="str">
        <f t="shared" si="5"/>
        <v>WHETHER THE EMPLOYEE POSSESSES THE EQUIVALENT QUALIFICATION</v>
      </c>
      <c r="I44" s="867" t="str">
        <f t="shared" si="5"/>
        <v>BRANCH</v>
      </c>
      <c r="J44" s="869" t="str">
        <f>J8</f>
        <v>EMPLOYEE COMMUNITY</v>
      </c>
      <c r="K44" s="867" t="str">
        <f t="shared" si="5"/>
        <v>DESIG-NATION</v>
      </c>
      <c r="L44" s="867" t="str">
        <f t="shared" si="5"/>
        <v>DATE OF APPOINTMENT TO DESIG-NATION</v>
      </c>
      <c r="M44" s="867" t="str">
        <f t="shared" si="5"/>
        <v>VI th PAY SCALE/ VII th PAY SCALE/ OTHERS</v>
      </c>
      <c r="N44" s="867" t="str">
        <f t="shared" si="5"/>
        <v>PAY SCALE (BAND)</v>
      </c>
      <c r="O44" s="860"/>
      <c r="P44" s="860"/>
      <c r="Q44" s="860"/>
      <c r="R44" s="860"/>
      <c r="S44" s="860"/>
      <c r="T44" s="875" t="s">
        <v>118</v>
      </c>
      <c r="U44" s="877" t="s">
        <v>119</v>
      </c>
      <c r="V44" s="877"/>
      <c r="W44" s="860" t="s">
        <v>120</v>
      </c>
      <c r="X44" s="860"/>
      <c r="Y44" s="861" t="s">
        <v>49</v>
      </c>
      <c r="Z44" s="861" t="str">
        <f>+Z32</f>
        <v>ANY OTHER DEDUCTIONS</v>
      </c>
      <c r="AA44" s="865" t="s">
        <v>410</v>
      </c>
      <c r="AB44" s="855" t="s">
        <v>84</v>
      </c>
      <c r="AC44" s="855"/>
      <c r="AD44" s="856"/>
    </row>
    <row r="45" spans="2:30" ht="42" customHeight="1" thickBot="1">
      <c r="B45" s="868"/>
      <c r="C45" s="868"/>
      <c r="D45" s="868"/>
      <c r="E45" s="862"/>
      <c r="F45" s="868"/>
      <c r="G45" s="868"/>
      <c r="H45" s="868"/>
      <c r="I45" s="868"/>
      <c r="J45" s="870"/>
      <c r="K45" s="868"/>
      <c r="L45" s="868"/>
      <c r="M45" s="868"/>
      <c r="N45" s="868"/>
      <c r="O45" s="215" t="s">
        <v>51</v>
      </c>
      <c r="P45" s="215" t="s">
        <v>108</v>
      </c>
      <c r="Q45" s="215" t="s">
        <v>109</v>
      </c>
      <c r="R45" s="215" t="s">
        <v>110</v>
      </c>
      <c r="S45" s="215" t="s">
        <v>35</v>
      </c>
      <c r="T45" s="876"/>
      <c r="U45" s="200" t="s">
        <v>89</v>
      </c>
      <c r="V45" s="199" t="s">
        <v>90</v>
      </c>
      <c r="W45" s="200" t="s">
        <v>89</v>
      </c>
      <c r="X45" s="199" t="s">
        <v>90</v>
      </c>
      <c r="Y45" s="862"/>
      <c r="Z45" s="862"/>
      <c r="AA45" s="866"/>
      <c r="AB45" s="215" t="s">
        <v>83</v>
      </c>
      <c r="AC45" s="215" t="s">
        <v>86</v>
      </c>
      <c r="AD45" s="220" t="s">
        <v>85</v>
      </c>
    </row>
    <row r="46" spans="2:30" ht="12" thickTop="1">
      <c r="B46" s="203"/>
      <c r="C46" s="204"/>
      <c r="D46" s="204"/>
      <c r="E46" s="204"/>
      <c r="F46" s="204"/>
      <c r="G46" s="204"/>
      <c r="H46" s="204"/>
      <c r="I46" s="204"/>
      <c r="J46" s="726"/>
      <c r="K46" s="204"/>
      <c r="L46" s="204"/>
      <c r="M46" s="204"/>
      <c r="N46" s="204"/>
      <c r="O46" s="204"/>
      <c r="P46" s="204"/>
      <c r="Q46" s="204"/>
      <c r="R46" s="204"/>
      <c r="S46" s="204"/>
      <c r="T46" s="204"/>
      <c r="U46" s="204"/>
      <c r="V46" s="205"/>
      <c r="W46" s="205"/>
      <c r="X46" s="205"/>
      <c r="Y46" s="204"/>
      <c r="Z46" s="204"/>
      <c r="AA46" s="204"/>
      <c r="AB46" s="206"/>
      <c r="AC46" s="206"/>
      <c r="AD46" s="207"/>
    </row>
    <row r="47" spans="2:30" ht="11.25">
      <c r="B47" s="203">
        <v>1</v>
      </c>
      <c r="C47" s="204"/>
      <c r="D47" s="204"/>
      <c r="E47" s="204"/>
      <c r="F47" s="204"/>
      <c r="G47" s="204"/>
      <c r="H47" s="204"/>
      <c r="I47" s="204"/>
      <c r="J47" s="726"/>
      <c r="K47" s="204"/>
      <c r="L47" s="204"/>
      <c r="M47" s="204"/>
      <c r="N47" s="204"/>
      <c r="O47" s="204">
        <v>245897</v>
      </c>
      <c r="P47" s="204">
        <v>0</v>
      </c>
      <c r="Q47" s="204">
        <v>0</v>
      </c>
      <c r="R47" s="204">
        <v>0</v>
      </c>
      <c r="S47" s="204">
        <f>+O47+P47+Q47+R47</f>
        <v>245897</v>
      </c>
      <c r="T47" s="204">
        <v>0</v>
      </c>
      <c r="U47" s="204"/>
      <c r="V47" s="205"/>
      <c r="W47" s="205"/>
      <c r="X47" s="205"/>
      <c r="Y47" s="204"/>
      <c r="Z47" s="204"/>
      <c r="AA47" s="204">
        <f>+S47-U47-W47-Y47-Z47</f>
        <v>245897</v>
      </c>
      <c r="AB47" s="206"/>
      <c r="AC47" s="206"/>
      <c r="AD47" s="207"/>
    </row>
    <row r="48" spans="2:30" ht="11.25">
      <c r="B48" s="203">
        <v>2</v>
      </c>
      <c r="C48" s="204"/>
      <c r="D48" s="204"/>
      <c r="E48" s="204"/>
      <c r="F48" s="204"/>
      <c r="G48" s="204"/>
      <c r="H48" s="204"/>
      <c r="I48" s="204"/>
      <c r="J48" s="726"/>
      <c r="K48" s="204"/>
      <c r="L48" s="204"/>
      <c r="M48" s="204"/>
      <c r="N48" s="204"/>
      <c r="O48" s="204"/>
      <c r="P48" s="204"/>
      <c r="Q48" s="204"/>
      <c r="R48" s="204"/>
      <c r="S48" s="204">
        <f>+O48+P48+Q48+R48</f>
        <v>0</v>
      </c>
      <c r="T48" s="204"/>
      <c r="U48" s="204"/>
      <c r="V48" s="205"/>
      <c r="W48" s="205"/>
      <c r="X48" s="205"/>
      <c r="Y48" s="204"/>
      <c r="Z48" s="204"/>
      <c r="AA48" s="204">
        <f>+S48-U48-W48-Y48-Z48</f>
        <v>0</v>
      </c>
      <c r="AB48" s="206"/>
      <c r="AC48" s="206"/>
      <c r="AD48" s="207"/>
    </row>
    <row r="49" spans="2:30" ht="11.25">
      <c r="B49" s="203">
        <v>3</v>
      </c>
      <c r="C49" s="204"/>
      <c r="D49" s="204"/>
      <c r="E49" s="204"/>
      <c r="F49" s="204"/>
      <c r="G49" s="204"/>
      <c r="H49" s="204"/>
      <c r="I49" s="204"/>
      <c r="J49" s="726"/>
      <c r="K49" s="204"/>
      <c r="L49" s="204"/>
      <c r="M49" s="204"/>
      <c r="N49" s="204"/>
      <c r="O49" s="204"/>
      <c r="P49" s="204"/>
      <c r="Q49" s="204"/>
      <c r="R49" s="204"/>
      <c r="S49" s="204">
        <f>+O49+P49+Q49+R49</f>
        <v>0</v>
      </c>
      <c r="T49" s="204"/>
      <c r="U49" s="204"/>
      <c r="V49" s="205"/>
      <c r="W49" s="205"/>
      <c r="X49" s="205"/>
      <c r="Y49" s="204"/>
      <c r="Z49" s="204"/>
      <c r="AA49" s="204">
        <f>+S49-U49-W49-Y49-Z49</f>
        <v>0</v>
      </c>
      <c r="AB49" s="206"/>
      <c r="AC49" s="206"/>
      <c r="AD49" s="207"/>
    </row>
    <row r="50" spans="2:30" ht="11.25">
      <c r="B50" s="203">
        <v>4</v>
      </c>
      <c r="C50" s="204"/>
      <c r="D50" s="204"/>
      <c r="E50" s="204"/>
      <c r="F50" s="204"/>
      <c r="G50" s="204"/>
      <c r="H50" s="204"/>
      <c r="I50" s="204"/>
      <c r="J50" s="726"/>
      <c r="K50" s="204"/>
      <c r="L50" s="204"/>
      <c r="M50" s="204"/>
      <c r="N50" s="204"/>
      <c r="O50" s="204"/>
      <c r="P50" s="204"/>
      <c r="Q50" s="204"/>
      <c r="R50" s="204"/>
      <c r="S50" s="204">
        <f>+O50+P50+Q50+R50</f>
        <v>0</v>
      </c>
      <c r="T50" s="204"/>
      <c r="U50" s="204"/>
      <c r="V50" s="205"/>
      <c r="W50" s="205"/>
      <c r="X50" s="205"/>
      <c r="Y50" s="204"/>
      <c r="Z50" s="204"/>
      <c r="AA50" s="204">
        <f>+S50-U50-W50-Y50-Z50</f>
        <v>0</v>
      </c>
      <c r="AB50" s="206"/>
      <c r="AC50" s="206"/>
      <c r="AD50" s="207"/>
    </row>
    <row r="51" spans="2:30" ht="11.25">
      <c r="B51" s="203"/>
      <c r="C51" s="204"/>
      <c r="D51" s="204"/>
      <c r="E51" s="204"/>
      <c r="F51" s="204"/>
      <c r="G51" s="204"/>
      <c r="H51" s="204"/>
      <c r="I51" s="204"/>
      <c r="J51" s="726"/>
      <c r="K51" s="204"/>
      <c r="L51" s="204"/>
      <c r="M51" s="204"/>
      <c r="N51" s="204"/>
      <c r="O51" s="204"/>
      <c r="P51" s="204"/>
      <c r="Q51" s="204"/>
      <c r="R51" s="204"/>
      <c r="S51" s="204">
        <f>+O51+P51+Q51+R51</f>
        <v>0</v>
      </c>
      <c r="T51" s="204"/>
      <c r="U51" s="204"/>
      <c r="V51" s="205"/>
      <c r="W51" s="205"/>
      <c r="X51" s="205"/>
      <c r="Y51" s="204"/>
      <c r="Z51" s="204"/>
      <c r="AA51" s="204"/>
      <c r="AB51" s="206"/>
      <c r="AC51" s="206"/>
      <c r="AD51" s="207"/>
    </row>
    <row r="52" spans="2:30" ht="15.75" customHeight="1" thickBot="1">
      <c r="B52" s="857" t="s">
        <v>46</v>
      </c>
      <c r="C52" s="858"/>
      <c r="D52" s="858"/>
      <c r="E52" s="858"/>
      <c r="F52" s="858"/>
      <c r="G52" s="858"/>
      <c r="H52" s="858"/>
      <c r="I52" s="858"/>
      <c r="J52" s="858"/>
      <c r="K52" s="858"/>
      <c r="L52" s="858"/>
      <c r="M52" s="858"/>
      <c r="N52" s="859"/>
      <c r="O52" s="208">
        <f>SUM(O47:O51)</f>
        <v>245897</v>
      </c>
      <c r="P52" s="208">
        <f aca="true" t="shared" si="6" ref="P52:Z52">SUM(P47:P51)</f>
        <v>0</v>
      </c>
      <c r="Q52" s="208">
        <f t="shared" si="6"/>
        <v>0</v>
      </c>
      <c r="R52" s="208">
        <f t="shared" si="6"/>
        <v>0</v>
      </c>
      <c r="S52" s="208">
        <f t="shared" si="6"/>
        <v>245897</v>
      </c>
      <c r="T52" s="208">
        <f t="shared" si="6"/>
        <v>0</v>
      </c>
      <c r="U52" s="208">
        <f t="shared" si="6"/>
        <v>0</v>
      </c>
      <c r="V52" s="208">
        <f t="shared" si="6"/>
        <v>0</v>
      </c>
      <c r="W52" s="208">
        <f t="shared" si="6"/>
        <v>0</v>
      </c>
      <c r="X52" s="208">
        <f t="shared" si="6"/>
        <v>0</v>
      </c>
      <c r="Y52" s="208">
        <f t="shared" si="6"/>
        <v>0</v>
      </c>
      <c r="Z52" s="208">
        <f t="shared" si="6"/>
        <v>0</v>
      </c>
      <c r="AA52" s="208">
        <f>SUM(AA47:AA51)</f>
        <v>245897</v>
      </c>
      <c r="AB52" s="209"/>
      <c r="AC52" s="209"/>
      <c r="AD52" s="210"/>
    </row>
    <row r="53" ht="12" thickTop="1"/>
    <row r="54" spans="2:27" ht="11.25">
      <c r="B54" s="213" t="s">
        <v>249</v>
      </c>
      <c r="C54" s="213"/>
      <c r="D54" s="213" t="str">
        <f>+'S-2'!M9</f>
        <v>OTHERS IF ANY</v>
      </c>
      <c r="E54" s="213"/>
      <c r="F54" s="420"/>
      <c r="G54" s="420"/>
      <c r="Y54" s="196"/>
      <c r="Z54" s="196"/>
      <c r="AA54" s="196"/>
    </row>
    <row r="55" spans="8:10" ht="12" thickBot="1">
      <c r="H55" s="193" t="str">
        <f>+H43</f>
        <v>CET CODE</v>
      </c>
      <c r="I55" s="360" t="str">
        <f>+I43</f>
        <v>ABCPU</v>
      </c>
      <c r="J55" s="725"/>
    </row>
    <row r="56" spans="2:30" ht="41.25" customHeight="1" thickTop="1">
      <c r="B56" s="867" t="str">
        <f>+B44</f>
        <v>S. No.</v>
      </c>
      <c r="C56" s="867" t="str">
        <f aca="true" t="shared" si="7" ref="C56:N56">+C44</f>
        <v>EMPLOYEE NAME</v>
      </c>
      <c r="D56" s="867" t="str">
        <f t="shared" si="7"/>
        <v>PANo.</v>
      </c>
      <c r="E56" s="861" t="s">
        <v>200</v>
      </c>
      <c r="F56" s="867" t="str">
        <f t="shared" si="7"/>
        <v>DATE OF BIRTH</v>
      </c>
      <c r="G56" s="867" t="str">
        <f t="shared" si="7"/>
        <v>QUALIFICATION</v>
      </c>
      <c r="H56" s="867" t="str">
        <f t="shared" si="7"/>
        <v>WHETHER THE EMPLOYEE POSSESSES THE EQUIVALENT QUALIFICATION</v>
      </c>
      <c r="I56" s="867" t="str">
        <f t="shared" si="7"/>
        <v>BRANCH</v>
      </c>
      <c r="J56" s="869" t="str">
        <f>J8</f>
        <v>EMPLOYEE COMMUNITY</v>
      </c>
      <c r="K56" s="867" t="str">
        <f t="shared" si="7"/>
        <v>DESIG-NATION</v>
      </c>
      <c r="L56" s="867" t="str">
        <f t="shared" si="7"/>
        <v>DATE OF APPOINTMENT TO DESIG-NATION</v>
      </c>
      <c r="M56" s="867" t="str">
        <f t="shared" si="7"/>
        <v>VI th PAY SCALE/ VII th PAY SCALE/ OTHERS</v>
      </c>
      <c r="N56" s="867" t="str">
        <f t="shared" si="7"/>
        <v>PAY SCALE (BAND)</v>
      </c>
      <c r="O56" s="860"/>
      <c r="P56" s="860"/>
      <c r="Q56" s="860"/>
      <c r="R56" s="860"/>
      <c r="S56" s="860"/>
      <c r="T56" s="861" t="s">
        <v>118</v>
      </c>
      <c r="U56" s="863" t="s">
        <v>119</v>
      </c>
      <c r="V56" s="864"/>
      <c r="W56" s="863" t="s">
        <v>120</v>
      </c>
      <c r="X56" s="864"/>
      <c r="Y56" s="861" t="s">
        <v>49</v>
      </c>
      <c r="Z56" s="861" t="str">
        <f>+Z44</f>
        <v>ANY OTHER DEDUCTIONS</v>
      </c>
      <c r="AA56" s="865" t="s">
        <v>410</v>
      </c>
      <c r="AB56" s="855" t="s">
        <v>84</v>
      </c>
      <c r="AC56" s="855"/>
      <c r="AD56" s="856"/>
    </row>
    <row r="57" spans="2:30" ht="41.25" customHeight="1" thickBot="1">
      <c r="B57" s="868"/>
      <c r="C57" s="868"/>
      <c r="D57" s="868"/>
      <c r="E57" s="862"/>
      <c r="F57" s="868"/>
      <c r="G57" s="868"/>
      <c r="H57" s="868"/>
      <c r="I57" s="868"/>
      <c r="J57" s="870"/>
      <c r="K57" s="868"/>
      <c r="L57" s="868"/>
      <c r="M57" s="868"/>
      <c r="N57" s="868"/>
      <c r="O57" s="215" t="s">
        <v>51</v>
      </c>
      <c r="P57" s="215" t="s">
        <v>108</v>
      </c>
      <c r="Q57" s="215" t="s">
        <v>109</v>
      </c>
      <c r="R57" s="215" t="s">
        <v>110</v>
      </c>
      <c r="S57" s="215" t="s">
        <v>35</v>
      </c>
      <c r="T57" s="862"/>
      <c r="U57" s="212" t="s">
        <v>89</v>
      </c>
      <c r="V57" s="219" t="s">
        <v>90</v>
      </c>
      <c r="W57" s="212" t="s">
        <v>89</v>
      </c>
      <c r="X57" s="198" t="s">
        <v>90</v>
      </c>
      <c r="Y57" s="862"/>
      <c r="Z57" s="862"/>
      <c r="AA57" s="866"/>
      <c r="AB57" s="215" t="s">
        <v>83</v>
      </c>
      <c r="AC57" s="215" t="s">
        <v>86</v>
      </c>
      <c r="AD57" s="220" t="s">
        <v>85</v>
      </c>
    </row>
    <row r="58" spans="2:30" ht="12" thickTop="1">
      <c r="B58" s="203"/>
      <c r="C58" s="204"/>
      <c r="D58" s="204"/>
      <c r="E58" s="204"/>
      <c r="F58" s="204"/>
      <c r="G58" s="204"/>
      <c r="H58" s="204"/>
      <c r="I58" s="204"/>
      <c r="J58" s="726"/>
      <c r="K58" s="204"/>
      <c r="L58" s="204"/>
      <c r="M58" s="204"/>
      <c r="N58" s="204"/>
      <c r="O58" s="204"/>
      <c r="P58" s="204"/>
      <c r="Q58" s="204"/>
      <c r="R58" s="204"/>
      <c r="S58" s="204"/>
      <c r="T58" s="204"/>
      <c r="U58" s="204"/>
      <c r="V58" s="205"/>
      <c r="W58" s="205"/>
      <c r="X58" s="205"/>
      <c r="Y58" s="204"/>
      <c r="Z58" s="204"/>
      <c r="AA58" s="204"/>
      <c r="AB58" s="206"/>
      <c r="AC58" s="206"/>
      <c r="AD58" s="207"/>
    </row>
    <row r="59" spans="2:30" ht="11.25">
      <c r="B59" s="203">
        <v>1</v>
      </c>
      <c r="C59" s="204"/>
      <c r="D59" s="204"/>
      <c r="E59" s="204"/>
      <c r="F59" s="204"/>
      <c r="G59" s="204"/>
      <c r="H59" s="204"/>
      <c r="I59" s="204"/>
      <c r="J59" s="726"/>
      <c r="K59" s="204"/>
      <c r="L59" s="204"/>
      <c r="M59" s="204"/>
      <c r="N59" s="204"/>
      <c r="O59" s="204">
        <v>0</v>
      </c>
      <c r="P59" s="204">
        <v>0</v>
      </c>
      <c r="Q59" s="204">
        <v>0</v>
      </c>
      <c r="R59" s="204">
        <v>0</v>
      </c>
      <c r="S59" s="204">
        <f>+O59+P59+Q59+R59</f>
        <v>0</v>
      </c>
      <c r="T59" s="204">
        <v>0</v>
      </c>
      <c r="U59" s="204"/>
      <c r="V59" s="205"/>
      <c r="W59" s="205"/>
      <c r="X59" s="205"/>
      <c r="Y59" s="204"/>
      <c r="Z59" s="204"/>
      <c r="AA59" s="204">
        <f>+S59-U59-W59-Y59-Z59</f>
        <v>0</v>
      </c>
      <c r="AB59" s="206"/>
      <c r="AC59" s="206"/>
      <c r="AD59" s="207"/>
    </row>
    <row r="60" spans="2:30" ht="11.25">
      <c r="B60" s="203">
        <v>2</v>
      </c>
      <c r="C60" s="204"/>
      <c r="D60" s="204"/>
      <c r="E60" s="204"/>
      <c r="F60" s="204"/>
      <c r="G60" s="204"/>
      <c r="H60" s="204"/>
      <c r="I60" s="204"/>
      <c r="J60" s="726"/>
      <c r="K60" s="204"/>
      <c r="L60" s="204"/>
      <c r="M60" s="204"/>
      <c r="N60" s="204"/>
      <c r="O60" s="204"/>
      <c r="P60" s="204"/>
      <c r="Q60" s="204"/>
      <c r="R60" s="204"/>
      <c r="S60" s="204">
        <f>+O60+P60+Q60+R60</f>
        <v>0</v>
      </c>
      <c r="T60" s="204"/>
      <c r="U60" s="204"/>
      <c r="V60" s="205"/>
      <c r="W60" s="205"/>
      <c r="X60" s="205"/>
      <c r="Y60" s="204"/>
      <c r="Z60" s="204"/>
      <c r="AA60" s="204">
        <f>+S60-U60-W60-Y60-Z60</f>
        <v>0</v>
      </c>
      <c r="AB60" s="206"/>
      <c r="AC60" s="206"/>
      <c r="AD60" s="207"/>
    </row>
    <row r="61" spans="2:30" ht="11.25">
      <c r="B61" s="203">
        <v>3</v>
      </c>
      <c r="C61" s="204"/>
      <c r="D61" s="204"/>
      <c r="E61" s="204"/>
      <c r="F61" s="204"/>
      <c r="G61" s="204"/>
      <c r="H61" s="204"/>
      <c r="I61" s="204"/>
      <c r="J61" s="726"/>
      <c r="K61" s="204"/>
      <c r="L61" s="204"/>
      <c r="M61" s="204"/>
      <c r="N61" s="204"/>
      <c r="O61" s="204"/>
      <c r="P61" s="204"/>
      <c r="Q61" s="204"/>
      <c r="R61" s="204"/>
      <c r="S61" s="204">
        <f>+O61+P61+Q61+R61</f>
        <v>0</v>
      </c>
      <c r="T61" s="204"/>
      <c r="U61" s="204"/>
      <c r="V61" s="205"/>
      <c r="W61" s="205"/>
      <c r="X61" s="205"/>
      <c r="Y61" s="204"/>
      <c r="Z61" s="204"/>
      <c r="AA61" s="204">
        <f>+S61-U61-W61-Y61-Z61</f>
        <v>0</v>
      </c>
      <c r="AB61" s="206"/>
      <c r="AC61" s="206"/>
      <c r="AD61" s="207"/>
    </row>
    <row r="62" spans="2:30" ht="11.25">
      <c r="B62" s="203">
        <v>4</v>
      </c>
      <c r="C62" s="204"/>
      <c r="D62" s="204"/>
      <c r="E62" s="204"/>
      <c r="F62" s="204"/>
      <c r="G62" s="204"/>
      <c r="H62" s="204"/>
      <c r="I62" s="204"/>
      <c r="J62" s="726"/>
      <c r="K62" s="204"/>
      <c r="L62" s="204"/>
      <c r="M62" s="204"/>
      <c r="N62" s="204"/>
      <c r="O62" s="204"/>
      <c r="P62" s="204"/>
      <c r="Q62" s="204"/>
      <c r="R62" s="204"/>
      <c r="S62" s="204">
        <f>+O62+P62+Q62+R62</f>
        <v>0</v>
      </c>
      <c r="T62" s="204"/>
      <c r="U62" s="204"/>
      <c r="V62" s="205"/>
      <c r="W62" s="205"/>
      <c r="X62" s="205"/>
      <c r="Y62" s="204"/>
      <c r="Z62" s="204"/>
      <c r="AA62" s="204">
        <f>+S62-U62-W62-Y62-Z62</f>
        <v>0</v>
      </c>
      <c r="AB62" s="206"/>
      <c r="AC62" s="206"/>
      <c r="AD62" s="207"/>
    </row>
    <row r="63" spans="2:30" ht="11.25">
      <c r="B63" s="203"/>
      <c r="C63" s="204"/>
      <c r="D63" s="204"/>
      <c r="E63" s="204"/>
      <c r="F63" s="204"/>
      <c r="G63" s="204"/>
      <c r="H63" s="204"/>
      <c r="I63" s="204"/>
      <c r="J63" s="726"/>
      <c r="K63" s="204"/>
      <c r="L63" s="204"/>
      <c r="M63" s="204"/>
      <c r="N63" s="204"/>
      <c r="O63" s="204"/>
      <c r="P63" s="204"/>
      <c r="Q63" s="204"/>
      <c r="R63" s="204"/>
      <c r="S63" s="204">
        <f>+O63+P63+Q63+R63</f>
        <v>0</v>
      </c>
      <c r="T63" s="204"/>
      <c r="U63" s="204"/>
      <c r="V63" s="205"/>
      <c r="W63" s="205"/>
      <c r="X63" s="205"/>
      <c r="Y63" s="204"/>
      <c r="Z63" s="204"/>
      <c r="AA63" s="204"/>
      <c r="AB63" s="206"/>
      <c r="AC63" s="206"/>
      <c r="AD63" s="207"/>
    </row>
    <row r="64" spans="2:30" ht="15.75" customHeight="1" thickBot="1">
      <c r="B64" s="857" t="s">
        <v>46</v>
      </c>
      <c r="C64" s="858"/>
      <c r="D64" s="858"/>
      <c r="E64" s="858"/>
      <c r="F64" s="858"/>
      <c r="G64" s="858"/>
      <c r="H64" s="858"/>
      <c r="I64" s="858"/>
      <c r="J64" s="858"/>
      <c r="K64" s="858"/>
      <c r="L64" s="858"/>
      <c r="M64" s="858"/>
      <c r="N64" s="859"/>
      <c r="O64" s="208">
        <f aca="true" t="shared" si="8" ref="O64:Z64">SUM(O59:O63)</f>
        <v>0</v>
      </c>
      <c r="P64" s="208">
        <f t="shared" si="8"/>
        <v>0</v>
      </c>
      <c r="Q64" s="208">
        <f t="shared" si="8"/>
        <v>0</v>
      </c>
      <c r="R64" s="208">
        <f t="shared" si="8"/>
        <v>0</v>
      </c>
      <c r="S64" s="208">
        <f t="shared" si="8"/>
        <v>0</v>
      </c>
      <c r="T64" s="208">
        <f t="shared" si="8"/>
        <v>0</v>
      </c>
      <c r="U64" s="208">
        <f t="shared" si="8"/>
        <v>0</v>
      </c>
      <c r="V64" s="208">
        <f t="shared" si="8"/>
        <v>0</v>
      </c>
      <c r="W64" s="208">
        <f t="shared" si="8"/>
        <v>0</v>
      </c>
      <c r="X64" s="208">
        <f t="shared" si="8"/>
        <v>0</v>
      </c>
      <c r="Y64" s="208">
        <f t="shared" si="8"/>
        <v>0</v>
      </c>
      <c r="Z64" s="208">
        <f t="shared" si="8"/>
        <v>0</v>
      </c>
      <c r="AA64" s="208">
        <f>SUM(AA59:AA63)</f>
        <v>0</v>
      </c>
      <c r="AB64" s="209"/>
      <c r="AC64" s="209"/>
      <c r="AD64" s="210"/>
    </row>
    <row r="65" ht="12" thickTop="1"/>
    <row r="66" spans="16:19" ht="11.25">
      <c r="P66" s="221" t="s">
        <v>147</v>
      </c>
      <c r="Q66" s="221"/>
      <c r="R66" s="221"/>
      <c r="S66" s="764">
        <f>+S64+S52+S40+S28+S16</f>
        <v>1257686</v>
      </c>
    </row>
    <row r="67" spans="16:19" ht="11.25">
      <c r="P67" s="221"/>
      <c r="Q67" s="221"/>
      <c r="R67" s="221"/>
      <c r="S67" s="221"/>
    </row>
    <row r="68" spans="2:19" ht="20.25">
      <c r="B68" s="679" t="s">
        <v>421</v>
      </c>
      <c r="P68" s="221"/>
      <c r="Q68" s="221"/>
      <c r="R68" s="221"/>
      <c r="S68" s="221"/>
    </row>
    <row r="69" spans="2:19" ht="15">
      <c r="B69" s="430"/>
      <c r="P69" s="221"/>
      <c r="Q69" s="221"/>
      <c r="R69" s="221"/>
      <c r="S69" s="221"/>
    </row>
    <row r="70" ht="18">
      <c r="B70" s="214" t="str">
        <f>+B4</f>
        <v>ABC PRIVATE UNIVERSITY</v>
      </c>
    </row>
    <row r="71" spans="3:30" ht="18">
      <c r="C71" s="431"/>
      <c r="D71" s="431"/>
      <c r="E71" s="431"/>
      <c r="F71" s="431"/>
      <c r="G71" s="431"/>
      <c r="H71" s="431"/>
      <c r="I71" s="431"/>
      <c r="J71" s="728"/>
      <c r="K71" s="431"/>
      <c r="L71" s="431"/>
      <c r="M71" s="195"/>
      <c r="N71" s="195"/>
      <c r="O71" s="195"/>
      <c r="P71" s="195"/>
      <c r="Q71" s="195"/>
      <c r="R71" s="195"/>
      <c r="S71" s="195"/>
      <c r="T71" s="195"/>
      <c r="U71" s="195"/>
      <c r="V71" s="195"/>
      <c r="W71" s="195"/>
      <c r="X71" s="195"/>
      <c r="Y71" s="195"/>
      <c r="Z71" s="195"/>
      <c r="AA71" s="195"/>
      <c r="AB71" s="871"/>
      <c r="AC71" s="871"/>
      <c r="AD71" s="871"/>
    </row>
    <row r="72" ht="11.25"/>
    <row r="73" spans="2:28" ht="12" thickBot="1">
      <c r="B73" s="415" t="s">
        <v>249</v>
      </c>
      <c r="C73" s="415"/>
      <c r="D73" s="415" t="str">
        <f>+D7</f>
        <v> B.TECH</v>
      </c>
      <c r="E73" s="331"/>
      <c r="H73" s="193" t="str">
        <f>+H55</f>
        <v>CET CODE</v>
      </c>
      <c r="I73" s="360" t="str">
        <f>+I55</f>
        <v>ABCPU</v>
      </c>
      <c r="J73" s="725"/>
      <c r="Y73" s="196"/>
      <c r="Z73" s="196"/>
      <c r="AA73" s="196"/>
      <c r="AB73" s="221" t="str">
        <f>+AB7</f>
        <v>AMOUNT IN RUPEES</v>
      </c>
    </row>
    <row r="74" spans="2:30" ht="42" customHeight="1" thickTop="1">
      <c r="B74" s="867" t="str">
        <f>+B56</f>
        <v>S. No.</v>
      </c>
      <c r="C74" s="867" t="str">
        <f aca="true" t="shared" si="9" ref="C74:N74">+C56</f>
        <v>EMPLOYEE NAME</v>
      </c>
      <c r="D74" s="867" t="str">
        <f t="shared" si="9"/>
        <v>PANo.</v>
      </c>
      <c r="E74" s="861" t="s">
        <v>200</v>
      </c>
      <c r="F74" s="867" t="str">
        <f t="shared" si="9"/>
        <v>DATE OF BIRTH</v>
      </c>
      <c r="G74" s="867" t="str">
        <f t="shared" si="9"/>
        <v>QUALIFICATION</v>
      </c>
      <c r="H74" s="867" t="str">
        <f t="shared" si="9"/>
        <v>WHETHER THE EMPLOYEE POSSESSES THE EQUIVALENT QUALIFICATION</v>
      </c>
      <c r="I74" s="867" t="str">
        <f t="shared" si="9"/>
        <v>BRANCH</v>
      </c>
      <c r="J74" s="869" t="str">
        <f>J8</f>
        <v>EMPLOYEE COMMUNITY</v>
      </c>
      <c r="K74" s="867" t="str">
        <f t="shared" si="9"/>
        <v>DESIG-NATION</v>
      </c>
      <c r="L74" s="867" t="str">
        <f t="shared" si="9"/>
        <v>DATE OF APPOINTMENT TO DESIG-NATION</v>
      </c>
      <c r="M74" s="867" t="str">
        <f t="shared" si="9"/>
        <v>VI th PAY SCALE/ VII th PAY SCALE/ OTHERS</v>
      </c>
      <c r="N74" s="867" t="str">
        <f t="shared" si="9"/>
        <v>PAY SCALE (BAND)</v>
      </c>
      <c r="O74" s="860"/>
      <c r="P74" s="860"/>
      <c r="Q74" s="860"/>
      <c r="R74" s="860"/>
      <c r="S74" s="860"/>
      <c r="T74" s="861" t="s">
        <v>118</v>
      </c>
      <c r="U74" s="863" t="s">
        <v>119</v>
      </c>
      <c r="V74" s="864"/>
      <c r="W74" s="863" t="s">
        <v>120</v>
      </c>
      <c r="X74" s="864"/>
      <c r="Y74" s="861" t="s">
        <v>49</v>
      </c>
      <c r="Z74" s="861" t="str">
        <f>+Z56</f>
        <v>ANY OTHER DEDUCTIONS</v>
      </c>
      <c r="AA74" s="865" t="s">
        <v>410</v>
      </c>
      <c r="AB74" s="855" t="s">
        <v>84</v>
      </c>
      <c r="AC74" s="855"/>
      <c r="AD74" s="856"/>
    </row>
    <row r="75" spans="2:30" ht="42" customHeight="1" thickBot="1">
      <c r="B75" s="868"/>
      <c r="C75" s="868"/>
      <c r="D75" s="868"/>
      <c r="E75" s="862"/>
      <c r="F75" s="868"/>
      <c r="G75" s="868"/>
      <c r="H75" s="868"/>
      <c r="I75" s="868"/>
      <c r="J75" s="870"/>
      <c r="K75" s="868"/>
      <c r="L75" s="868"/>
      <c r="M75" s="868"/>
      <c r="N75" s="868"/>
      <c r="O75" s="215" t="s">
        <v>51</v>
      </c>
      <c r="P75" s="215" t="s">
        <v>108</v>
      </c>
      <c r="Q75" s="215" t="s">
        <v>109</v>
      </c>
      <c r="R75" s="215" t="s">
        <v>110</v>
      </c>
      <c r="S75" s="215" t="s">
        <v>35</v>
      </c>
      <c r="T75" s="862"/>
      <c r="U75" s="212" t="s">
        <v>89</v>
      </c>
      <c r="V75" s="212" t="s">
        <v>90</v>
      </c>
      <c r="W75" s="212" t="s">
        <v>89</v>
      </c>
      <c r="X75" s="215" t="s">
        <v>90</v>
      </c>
      <c r="Y75" s="862"/>
      <c r="Z75" s="862"/>
      <c r="AA75" s="866"/>
      <c r="AB75" s="215" t="s">
        <v>83</v>
      </c>
      <c r="AC75" s="215" t="s">
        <v>86</v>
      </c>
      <c r="AD75" s="220" t="s">
        <v>85</v>
      </c>
    </row>
    <row r="76" spans="2:30" ht="12" thickTop="1">
      <c r="B76" s="203"/>
      <c r="C76" s="204"/>
      <c r="D76" s="204"/>
      <c r="E76" s="204"/>
      <c r="F76" s="204"/>
      <c r="G76" s="204"/>
      <c r="H76" s="204"/>
      <c r="I76" s="204"/>
      <c r="J76" s="726"/>
      <c r="K76" s="204"/>
      <c r="L76" s="204"/>
      <c r="M76" s="204"/>
      <c r="N76" s="204"/>
      <c r="O76" s="204"/>
      <c r="P76" s="204"/>
      <c r="Q76" s="204"/>
      <c r="R76" s="204"/>
      <c r="S76" s="204"/>
      <c r="T76" s="204"/>
      <c r="U76" s="204"/>
      <c r="V76" s="205"/>
      <c r="W76" s="205"/>
      <c r="X76" s="205"/>
      <c r="Y76" s="204"/>
      <c r="Z76" s="204"/>
      <c r="AA76" s="204"/>
      <c r="AB76" s="206"/>
      <c r="AC76" s="206"/>
      <c r="AD76" s="207"/>
    </row>
    <row r="77" spans="2:30" ht="11.25">
      <c r="B77" s="203">
        <v>1</v>
      </c>
      <c r="C77" s="204"/>
      <c r="D77" s="204"/>
      <c r="E77" s="204"/>
      <c r="F77" s="204"/>
      <c r="G77" s="204"/>
      <c r="H77" s="204"/>
      <c r="I77" s="204"/>
      <c r="J77" s="726"/>
      <c r="K77" s="204"/>
      <c r="L77" s="204"/>
      <c r="M77" s="204"/>
      <c r="N77" s="204"/>
      <c r="O77" s="204">
        <v>325000</v>
      </c>
      <c r="P77" s="204">
        <v>0</v>
      </c>
      <c r="Q77" s="204">
        <v>0</v>
      </c>
      <c r="R77" s="204">
        <v>0</v>
      </c>
      <c r="S77" s="204">
        <f>+O77+P77+Q77+R77</f>
        <v>325000</v>
      </c>
      <c r="T77" s="204">
        <v>100000</v>
      </c>
      <c r="U77" s="204"/>
      <c r="V77" s="205"/>
      <c r="W77" s="205"/>
      <c r="X77" s="205"/>
      <c r="Y77" s="204"/>
      <c r="Z77" s="204"/>
      <c r="AA77" s="204">
        <f>+S77-U77-W77-Y77-Z77</f>
        <v>325000</v>
      </c>
      <c r="AB77" s="206"/>
      <c r="AC77" s="206"/>
      <c r="AD77" s="207"/>
    </row>
    <row r="78" spans="2:30" ht="11.25">
      <c r="B78" s="203">
        <v>2</v>
      </c>
      <c r="C78" s="204"/>
      <c r="D78" s="204"/>
      <c r="E78" s="204"/>
      <c r="F78" s="204"/>
      <c r="G78" s="204"/>
      <c r="H78" s="204"/>
      <c r="I78" s="204"/>
      <c r="J78" s="726"/>
      <c r="K78" s="204"/>
      <c r="L78" s="204"/>
      <c r="M78" s="204"/>
      <c r="N78" s="204"/>
      <c r="O78" s="204"/>
      <c r="P78" s="204"/>
      <c r="Q78" s="204"/>
      <c r="R78" s="204"/>
      <c r="S78" s="204">
        <f>+O78+P78+Q78+R78</f>
        <v>0</v>
      </c>
      <c r="T78" s="204"/>
      <c r="U78" s="204"/>
      <c r="V78" s="205"/>
      <c r="W78" s="205"/>
      <c r="X78" s="205"/>
      <c r="Y78" s="204"/>
      <c r="Z78" s="204"/>
      <c r="AA78" s="204">
        <f>+S78-U78-W78-Y78-Z78</f>
        <v>0</v>
      </c>
      <c r="AB78" s="206"/>
      <c r="AC78" s="206"/>
      <c r="AD78" s="207"/>
    </row>
    <row r="79" spans="2:30" ht="11.25">
      <c r="B79" s="203">
        <v>3</v>
      </c>
      <c r="C79" s="204"/>
      <c r="D79" s="204"/>
      <c r="E79" s="204"/>
      <c r="F79" s="204"/>
      <c r="G79" s="204"/>
      <c r="H79" s="204"/>
      <c r="I79" s="204"/>
      <c r="J79" s="726"/>
      <c r="K79" s="204"/>
      <c r="L79" s="204"/>
      <c r="M79" s="204"/>
      <c r="N79" s="204"/>
      <c r="O79" s="204"/>
      <c r="P79" s="204"/>
      <c r="Q79" s="204"/>
      <c r="R79" s="204"/>
      <c r="S79" s="204">
        <f>+O79+P79+Q79+R79</f>
        <v>0</v>
      </c>
      <c r="T79" s="204"/>
      <c r="U79" s="204"/>
      <c r="V79" s="205"/>
      <c r="W79" s="205"/>
      <c r="X79" s="205"/>
      <c r="Y79" s="204"/>
      <c r="Z79" s="204"/>
      <c r="AA79" s="204">
        <f>+S79-U79-W79-Y79-Z79</f>
        <v>0</v>
      </c>
      <c r="AB79" s="206"/>
      <c r="AC79" s="206"/>
      <c r="AD79" s="207"/>
    </row>
    <row r="80" spans="2:30" ht="11.25">
      <c r="B80" s="203">
        <v>4</v>
      </c>
      <c r="C80" s="204"/>
      <c r="D80" s="204"/>
      <c r="E80" s="204"/>
      <c r="F80" s="204"/>
      <c r="G80" s="204"/>
      <c r="H80" s="204"/>
      <c r="I80" s="204"/>
      <c r="J80" s="726"/>
      <c r="K80" s="204"/>
      <c r="L80" s="204"/>
      <c r="M80" s="204"/>
      <c r="N80" s="204"/>
      <c r="O80" s="204"/>
      <c r="P80" s="204"/>
      <c r="Q80" s="204"/>
      <c r="R80" s="204"/>
      <c r="S80" s="204">
        <f>+O80+P80+Q80+R80</f>
        <v>0</v>
      </c>
      <c r="T80" s="204"/>
      <c r="U80" s="204"/>
      <c r="V80" s="205"/>
      <c r="W80" s="205"/>
      <c r="X80" s="205"/>
      <c r="Y80" s="204"/>
      <c r="Z80" s="204"/>
      <c r="AA80" s="204">
        <f>+S80-U80-W80-Y80-Z80</f>
        <v>0</v>
      </c>
      <c r="AB80" s="206"/>
      <c r="AC80" s="206"/>
      <c r="AD80" s="207"/>
    </row>
    <row r="81" spans="2:30" ht="11.25">
      <c r="B81" s="203"/>
      <c r="C81" s="204"/>
      <c r="D81" s="204"/>
      <c r="E81" s="204"/>
      <c r="F81" s="204"/>
      <c r="G81" s="204"/>
      <c r="H81" s="204"/>
      <c r="I81" s="204"/>
      <c r="J81" s="726"/>
      <c r="K81" s="204"/>
      <c r="L81" s="204"/>
      <c r="M81" s="204"/>
      <c r="N81" s="204"/>
      <c r="O81" s="204"/>
      <c r="P81" s="204"/>
      <c r="Q81" s="204"/>
      <c r="R81" s="204"/>
      <c r="S81" s="204"/>
      <c r="T81" s="204"/>
      <c r="U81" s="204"/>
      <c r="V81" s="205"/>
      <c r="W81" s="205"/>
      <c r="X81" s="205"/>
      <c r="Y81" s="204"/>
      <c r="Z81" s="204"/>
      <c r="AA81" s="204"/>
      <c r="AB81" s="206"/>
      <c r="AC81" s="206"/>
      <c r="AD81" s="207"/>
    </row>
    <row r="82" spans="2:30" ht="15.75" customHeight="1" thickBot="1">
      <c r="B82" s="857" t="s">
        <v>46</v>
      </c>
      <c r="C82" s="858"/>
      <c r="D82" s="858"/>
      <c r="E82" s="858"/>
      <c r="F82" s="858"/>
      <c r="G82" s="858"/>
      <c r="H82" s="858"/>
      <c r="I82" s="858"/>
      <c r="J82" s="858"/>
      <c r="K82" s="858"/>
      <c r="L82" s="858"/>
      <c r="M82" s="858"/>
      <c r="N82" s="859"/>
      <c r="O82" s="208">
        <f aca="true" t="shared" si="10" ref="O82:Z82">SUM(O77:O81)</f>
        <v>325000</v>
      </c>
      <c r="P82" s="208">
        <f t="shared" si="10"/>
        <v>0</v>
      </c>
      <c r="Q82" s="208">
        <f t="shared" si="10"/>
        <v>0</v>
      </c>
      <c r="R82" s="208">
        <f t="shared" si="10"/>
        <v>0</v>
      </c>
      <c r="S82" s="208">
        <f t="shared" si="10"/>
        <v>325000</v>
      </c>
      <c r="T82" s="208">
        <f t="shared" si="10"/>
        <v>100000</v>
      </c>
      <c r="U82" s="208">
        <f t="shared" si="10"/>
        <v>0</v>
      </c>
      <c r="V82" s="208">
        <f t="shared" si="10"/>
        <v>0</v>
      </c>
      <c r="W82" s="208">
        <f t="shared" si="10"/>
        <v>0</v>
      </c>
      <c r="X82" s="208">
        <f t="shared" si="10"/>
        <v>0</v>
      </c>
      <c r="Y82" s="208">
        <f t="shared" si="10"/>
        <v>0</v>
      </c>
      <c r="Z82" s="208">
        <f t="shared" si="10"/>
        <v>0</v>
      </c>
      <c r="AA82" s="208">
        <f>SUM(AA77:AA81)</f>
        <v>325000</v>
      </c>
      <c r="AB82" s="209"/>
      <c r="AC82" s="209"/>
      <c r="AD82" s="210"/>
    </row>
    <row r="83" ht="12" thickTop="1"/>
    <row r="84" spans="2:27" ht="11.25">
      <c r="B84" s="213" t="s">
        <v>249</v>
      </c>
      <c r="C84" s="213"/>
      <c r="D84" s="213" t="str">
        <f>+D18</f>
        <v> M.TECH</v>
      </c>
      <c r="E84" s="331"/>
      <c r="Y84" s="196"/>
      <c r="Z84" s="196"/>
      <c r="AA84" s="196"/>
    </row>
    <row r="85" spans="8:27" ht="12" thickBot="1">
      <c r="H85" s="193" t="str">
        <f>+H73</f>
        <v>CET CODE</v>
      </c>
      <c r="I85" s="360" t="str">
        <f>+I73</f>
        <v>ABCPU</v>
      </c>
      <c r="J85" s="725"/>
      <c r="Y85" s="196"/>
      <c r="Z85" s="196"/>
      <c r="AA85" s="196"/>
    </row>
    <row r="86" spans="2:30" ht="40.5" customHeight="1" thickTop="1">
      <c r="B86" s="867" t="str">
        <f>+B74</f>
        <v>S. No.</v>
      </c>
      <c r="C86" s="867" t="str">
        <f aca="true" t="shared" si="11" ref="C86:N86">+C74</f>
        <v>EMPLOYEE NAME</v>
      </c>
      <c r="D86" s="867" t="str">
        <f t="shared" si="11"/>
        <v>PANo.</v>
      </c>
      <c r="E86" s="861" t="s">
        <v>200</v>
      </c>
      <c r="F86" s="867" t="str">
        <f t="shared" si="11"/>
        <v>DATE OF BIRTH</v>
      </c>
      <c r="G86" s="867" t="str">
        <f t="shared" si="11"/>
        <v>QUALIFICATION</v>
      </c>
      <c r="H86" s="867" t="str">
        <f t="shared" si="11"/>
        <v>WHETHER THE EMPLOYEE POSSESSES THE EQUIVALENT QUALIFICATION</v>
      </c>
      <c r="I86" s="867" t="str">
        <f t="shared" si="11"/>
        <v>BRANCH</v>
      </c>
      <c r="J86" s="869" t="str">
        <f>J8</f>
        <v>EMPLOYEE COMMUNITY</v>
      </c>
      <c r="K86" s="867" t="str">
        <f t="shared" si="11"/>
        <v>DESIG-NATION</v>
      </c>
      <c r="L86" s="867" t="str">
        <f t="shared" si="11"/>
        <v>DATE OF APPOINTMENT TO DESIG-NATION</v>
      </c>
      <c r="M86" s="867" t="str">
        <f t="shared" si="11"/>
        <v>VI th PAY SCALE/ VII th PAY SCALE/ OTHERS</v>
      </c>
      <c r="N86" s="867" t="str">
        <f t="shared" si="11"/>
        <v>PAY SCALE (BAND)</v>
      </c>
      <c r="O86" s="860"/>
      <c r="P86" s="860"/>
      <c r="Q86" s="860"/>
      <c r="R86" s="860"/>
      <c r="S86" s="860"/>
      <c r="T86" s="861" t="s">
        <v>118</v>
      </c>
      <c r="U86" s="863" t="s">
        <v>119</v>
      </c>
      <c r="V86" s="864"/>
      <c r="W86" s="863" t="s">
        <v>120</v>
      </c>
      <c r="X86" s="864"/>
      <c r="Y86" s="861" t="s">
        <v>49</v>
      </c>
      <c r="Z86" s="861" t="str">
        <f>+Z74</f>
        <v>ANY OTHER DEDUCTIONS</v>
      </c>
      <c r="AA86" s="865" t="s">
        <v>410</v>
      </c>
      <c r="AB86" s="855" t="s">
        <v>84</v>
      </c>
      <c r="AC86" s="855"/>
      <c r="AD86" s="856"/>
    </row>
    <row r="87" spans="2:30" ht="40.5" customHeight="1" thickBot="1">
      <c r="B87" s="868"/>
      <c r="C87" s="868"/>
      <c r="D87" s="868"/>
      <c r="E87" s="862"/>
      <c r="F87" s="868"/>
      <c r="G87" s="868"/>
      <c r="H87" s="868"/>
      <c r="I87" s="868"/>
      <c r="J87" s="870"/>
      <c r="K87" s="868"/>
      <c r="L87" s="868"/>
      <c r="M87" s="868"/>
      <c r="N87" s="868"/>
      <c r="O87" s="215" t="s">
        <v>51</v>
      </c>
      <c r="P87" s="215" t="s">
        <v>108</v>
      </c>
      <c r="Q87" s="215" t="s">
        <v>109</v>
      </c>
      <c r="R87" s="215" t="s">
        <v>110</v>
      </c>
      <c r="S87" s="215" t="s">
        <v>35</v>
      </c>
      <c r="T87" s="862"/>
      <c r="U87" s="212" t="s">
        <v>89</v>
      </c>
      <c r="V87" s="219" t="s">
        <v>90</v>
      </c>
      <c r="W87" s="212" t="s">
        <v>89</v>
      </c>
      <c r="X87" s="198" t="s">
        <v>90</v>
      </c>
      <c r="Y87" s="862"/>
      <c r="Z87" s="862"/>
      <c r="AA87" s="866"/>
      <c r="AB87" s="215" t="s">
        <v>83</v>
      </c>
      <c r="AC87" s="215" t="s">
        <v>86</v>
      </c>
      <c r="AD87" s="220" t="s">
        <v>85</v>
      </c>
    </row>
    <row r="88" spans="2:30" ht="12" thickTop="1">
      <c r="B88" s="203"/>
      <c r="C88" s="204"/>
      <c r="D88" s="204"/>
      <c r="E88" s="204"/>
      <c r="F88" s="204"/>
      <c r="G88" s="204"/>
      <c r="H88" s="204"/>
      <c r="I88" s="204"/>
      <c r="J88" s="726"/>
      <c r="K88" s="204"/>
      <c r="L88" s="204"/>
      <c r="M88" s="204"/>
      <c r="N88" s="204"/>
      <c r="O88" s="204"/>
      <c r="P88" s="204"/>
      <c r="Q88" s="204"/>
      <c r="R88" s="204"/>
      <c r="S88" s="204"/>
      <c r="T88" s="204"/>
      <c r="U88" s="204"/>
      <c r="V88" s="205"/>
      <c r="W88" s="205"/>
      <c r="X88" s="205"/>
      <c r="Y88" s="204"/>
      <c r="Z88" s="204"/>
      <c r="AA88" s="204"/>
      <c r="AB88" s="206"/>
      <c r="AC88" s="206"/>
      <c r="AD88" s="207"/>
    </row>
    <row r="89" spans="2:30" ht="11.25">
      <c r="B89" s="203">
        <v>1</v>
      </c>
      <c r="C89" s="204"/>
      <c r="D89" s="204"/>
      <c r="E89" s="204"/>
      <c r="F89" s="204"/>
      <c r="G89" s="204"/>
      <c r="H89" s="204"/>
      <c r="I89" s="204"/>
      <c r="J89" s="726"/>
      <c r="K89" s="204"/>
      <c r="L89" s="204"/>
      <c r="M89" s="204"/>
      <c r="N89" s="204"/>
      <c r="O89" s="204">
        <v>1125000</v>
      </c>
      <c r="P89" s="204">
        <v>0</v>
      </c>
      <c r="Q89" s="204">
        <v>0</v>
      </c>
      <c r="R89" s="204">
        <v>0</v>
      </c>
      <c r="S89" s="204">
        <f>+O89+P89+Q89+R89</f>
        <v>1125000</v>
      </c>
      <c r="T89" s="204">
        <v>25000</v>
      </c>
      <c r="U89" s="204"/>
      <c r="V89" s="205"/>
      <c r="W89" s="205"/>
      <c r="X89" s="205"/>
      <c r="Y89" s="204"/>
      <c r="Z89" s="204"/>
      <c r="AA89" s="204">
        <f>+S89-U89-W89-Y89-Z89</f>
        <v>1125000</v>
      </c>
      <c r="AB89" s="206"/>
      <c r="AC89" s="206"/>
      <c r="AD89" s="207"/>
    </row>
    <row r="90" spans="2:30" ht="11.25">
      <c r="B90" s="203">
        <v>2</v>
      </c>
      <c r="C90" s="204"/>
      <c r="D90" s="204"/>
      <c r="E90" s="204"/>
      <c r="F90" s="204"/>
      <c r="G90" s="204"/>
      <c r="H90" s="204"/>
      <c r="I90" s="204"/>
      <c r="J90" s="726"/>
      <c r="K90" s="204"/>
      <c r="L90" s="204"/>
      <c r="M90" s="204"/>
      <c r="N90" s="204"/>
      <c r="O90" s="204"/>
      <c r="P90" s="204"/>
      <c r="Q90" s="204"/>
      <c r="R90" s="204"/>
      <c r="S90" s="204">
        <f>+O90+P90+Q90+R90</f>
        <v>0</v>
      </c>
      <c r="T90" s="204"/>
      <c r="U90" s="204"/>
      <c r="V90" s="205"/>
      <c r="W90" s="205"/>
      <c r="X90" s="205"/>
      <c r="Y90" s="204"/>
      <c r="Z90" s="204"/>
      <c r="AA90" s="204">
        <f>+S90-U90-W90-Y90-Z90</f>
        <v>0</v>
      </c>
      <c r="AB90" s="206"/>
      <c r="AC90" s="206"/>
      <c r="AD90" s="207"/>
    </row>
    <row r="91" spans="2:30" ht="11.25">
      <c r="B91" s="203">
        <v>3</v>
      </c>
      <c r="C91" s="204"/>
      <c r="D91" s="204"/>
      <c r="E91" s="204"/>
      <c r="F91" s="204"/>
      <c r="G91" s="204"/>
      <c r="H91" s="204"/>
      <c r="I91" s="204"/>
      <c r="J91" s="726"/>
      <c r="K91" s="204"/>
      <c r="L91" s="204"/>
      <c r="M91" s="204"/>
      <c r="N91" s="204"/>
      <c r="O91" s="204"/>
      <c r="P91" s="204"/>
      <c r="Q91" s="204"/>
      <c r="R91" s="204"/>
      <c r="S91" s="204">
        <f>+O91+P91+Q91+R91</f>
        <v>0</v>
      </c>
      <c r="T91" s="204"/>
      <c r="U91" s="204"/>
      <c r="V91" s="205"/>
      <c r="W91" s="205"/>
      <c r="X91" s="205"/>
      <c r="Y91" s="204"/>
      <c r="Z91" s="204"/>
      <c r="AA91" s="204">
        <f>+S91-U91-W91-Y91-Z91</f>
        <v>0</v>
      </c>
      <c r="AB91" s="206"/>
      <c r="AC91" s="206"/>
      <c r="AD91" s="207"/>
    </row>
    <row r="92" spans="2:30" ht="11.25">
      <c r="B92" s="203">
        <v>4</v>
      </c>
      <c r="C92" s="204"/>
      <c r="D92" s="204"/>
      <c r="E92" s="204"/>
      <c r="F92" s="204"/>
      <c r="G92" s="204"/>
      <c r="H92" s="204"/>
      <c r="I92" s="204"/>
      <c r="J92" s="726"/>
      <c r="K92" s="204"/>
      <c r="L92" s="204"/>
      <c r="M92" s="204"/>
      <c r="N92" s="204"/>
      <c r="O92" s="204"/>
      <c r="P92" s="204"/>
      <c r="Q92" s="204"/>
      <c r="R92" s="204"/>
      <c r="S92" s="204">
        <f>+O92+P92+Q92+R92</f>
        <v>0</v>
      </c>
      <c r="T92" s="204"/>
      <c r="U92" s="204"/>
      <c r="V92" s="205"/>
      <c r="W92" s="205"/>
      <c r="X92" s="205"/>
      <c r="Y92" s="204"/>
      <c r="Z92" s="204"/>
      <c r="AA92" s="204">
        <f>+S92-U92-W92-Y92-Z92</f>
        <v>0</v>
      </c>
      <c r="AB92" s="206"/>
      <c r="AC92" s="206"/>
      <c r="AD92" s="207"/>
    </row>
    <row r="93" spans="2:30" ht="11.25">
      <c r="B93" s="203"/>
      <c r="C93" s="204"/>
      <c r="D93" s="204"/>
      <c r="E93" s="204"/>
      <c r="F93" s="204"/>
      <c r="G93" s="204"/>
      <c r="H93" s="204"/>
      <c r="I93" s="204"/>
      <c r="J93" s="726"/>
      <c r="K93" s="204"/>
      <c r="L93" s="204"/>
      <c r="M93" s="204"/>
      <c r="N93" s="204"/>
      <c r="O93" s="204"/>
      <c r="P93" s="204"/>
      <c r="Q93" s="204"/>
      <c r="R93" s="204"/>
      <c r="S93" s="204"/>
      <c r="T93" s="204"/>
      <c r="U93" s="204"/>
      <c r="V93" s="205"/>
      <c r="W93" s="205"/>
      <c r="X93" s="205"/>
      <c r="Y93" s="204"/>
      <c r="Z93" s="204"/>
      <c r="AA93" s="204"/>
      <c r="AB93" s="206"/>
      <c r="AC93" s="206"/>
      <c r="AD93" s="207"/>
    </row>
    <row r="94" spans="2:30" ht="15.75" customHeight="1" thickBot="1">
      <c r="B94" s="857" t="s">
        <v>46</v>
      </c>
      <c r="C94" s="858"/>
      <c r="D94" s="858"/>
      <c r="E94" s="858"/>
      <c r="F94" s="858"/>
      <c r="G94" s="858"/>
      <c r="H94" s="858"/>
      <c r="I94" s="858"/>
      <c r="J94" s="858"/>
      <c r="K94" s="858"/>
      <c r="L94" s="858"/>
      <c r="M94" s="858"/>
      <c r="N94" s="859"/>
      <c r="O94" s="208">
        <f aca="true" t="shared" si="12" ref="O94:Z94">SUM(O89:O93)</f>
        <v>1125000</v>
      </c>
      <c r="P94" s="208">
        <f t="shared" si="12"/>
        <v>0</v>
      </c>
      <c r="Q94" s="208">
        <f t="shared" si="12"/>
        <v>0</v>
      </c>
      <c r="R94" s="208">
        <f t="shared" si="12"/>
        <v>0</v>
      </c>
      <c r="S94" s="208">
        <f t="shared" si="12"/>
        <v>1125000</v>
      </c>
      <c r="T94" s="208">
        <f t="shared" si="12"/>
        <v>25000</v>
      </c>
      <c r="U94" s="208">
        <f t="shared" si="12"/>
        <v>0</v>
      </c>
      <c r="V94" s="208">
        <f t="shared" si="12"/>
        <v>0</v>
      </c>
      <c r="W94" s="208">
        <f t="shared" si="12"/>
        <v>0</v>
      </c>
      <c r="X94" s="208">
        <f t="shared" si="12"/>
        <v>0</v>
      </c>
      <c r="Y94" s="208">
        <f t="shared" si="12"/>
        <v>0</v>
      </c>
      <c r="Z94" s="208">
        <f t="shared" si="12"/>
        <v>0</v>
      </c>
      <c r="AA94" s="208">
        <f>SUM(AA89:AA93)</f>
        <v>1125000</v>
      </c>
      <c r="AB94" s="209"/>
      <c r="AC94" s="209"/>
      <c r="AD94" s="210"/>
    </row>
    <row r="95" ht="12" thickTop="1"/>
    <row r="96" spans="2:27" ht="11.25">
      <c r="B96" s="213" t="s">
        <v>249</v>
      </c>
      <c r="C96" s="213"/>
      <c r="D96" s="213" t="str">
        <f>+D30</f>
        <v>MCA</v>
      </c>
      <c r="E96" s="331"/>
      <c r="Y96" s="196"/>
      <c r="Z96" s="196"/>
      <c r="AA96" s="196"/>
    </row>
    <row r="97" spans="8:27" ht="12" thickBot="1">
      <c r="H97" s="193" t="str">
        <f>+H85</f>
        <v>CET CODE</v>
      </c>
      <c r="I97" s="360" t="str">
        <f>+I85</f>
        <v>ABCPU</v>
      </c>
      <c r="J97" s="725"/>
      <c r="Y97" s="196"/>
      <c r="Z97" s="196"/>
      <c r="AA97" s="196"/>
    </row>
    <row r="98" spans="2:30" ht="38.25" customHeight="1" thickTop="1">
      <c r="B98" s="867" t="str">
        <f>+B86</f>
        <v>S. No.</v>
      </c>
      <c r="C98" s="867" t="str">
        <f aca="true" t="shared" si="13" ref="C98:N98">+C86</f>
        <v>EMPLOYEE NAME</v>
      </c>
      <c r="D98" s="867" t="str">
        <f t="shared" si="13"/>
        <v>PANo.</v>
      </c>
      <c r="E98" s="861" t="s">
        <v>200</v>
      </c>
      <c r="F98" s="867" t="str">
        <f t="shared" si="13"/>
        <v>DATE OF BIRTH</v>
      </c>
      <c r="G98" s="867" t="str">
        <f t="shared" si="13"/>
        <v>QUALIFICATION</v>
      </c>
      <c r="H98" s="867" t="str">
        <f t="shared" si="13"/>
        <v>WHETHER THE EMPLOYEE POSSESSES THE EQUIVALENT QUALIFICATION</v>
      </c>
      <c r="I98" s="867" t="str">
        <f t="shared" si="13"/>
        <v>BRANCH</v>
      </c>
      <c r="J98" s="869" t="str">
        <f>J8</f>
        <v>EMPLOYEE COMMUNITY</v>
      </c>
      <c r="K98" s="867" t="str">
        <f t="shared" si="13"/>
        <v>DESIG-NATION</v>
      </c>
      <c r="L98" s="867" t="str">
        <f t="shared" si="13"/>
        <v>DATE OF APPOINTMENT TO DESIG-NATION</v>
      </c>
      <c r="M98" s="867" t="str">
        <f t="shared" si="13"/>
        <v>VI th PAY SCALE/ VII th PAY SCALE/ OTHERS</v>
      </c>
      <c r="N98" s="867" t="str">
        <f t="shared" si="13"/>
        <v>PAY SCALE (BAND)</v>
      </c>
      <c r="O98" s="860"/>
      <c r="P98" s="860"/>
      <c r="Q98" s="860"/>
      <c r="R98" s="860"/>
      <c r="S98" s="860"/>
      <c r="T98" s="861" t="s">
        <v>118</v>
      </c>
      <c r="U98" s="863" t="s">
        <v>119</v>
      </c>
      <c r="V98" s="864"/>
      <c r="W98" s="863" t="s">
        <v>120</v>
      </c>
      <c r="X98" s="864"/>
      <c r="Y98" s="861" t="s">
        <v>49</v>
      </c>
      <c r="Z98" s="861" t="str">
        <f>+Z86</f>
        <v>ANY OTHER DEDUCTIONS</v>
      </c>
      <c r="AA98" s="865" t="s">
        <v>410</v>
      </c>
      <c r="AB98" s="855" t="s">
        <v>84</v>
      </c>
      <c r="AC98" s="855"/>
      <c r="AD98" s="856"/>
    </row>
    <row r="99" spans="2:30" ht="41.25" customHeight="1" thickBot="1">
      <c r="B99" s="868"/>
      <c r="C99" s="868"/>
      <c r="D99" s="868"/>
      <c r="E99" s="862"/>
      <c r="F99" s="868"/>
      <c r="G99" s="868"/>
      <c r="H99" s="868"/>
      <c r="I99" s="868"/>
      <c r="J99" s="870"/>
      <c r="K99" s="868"/>
      <c r="L99" s="868"/>
      <c r="M99" s="868"/>
      <c r="N99" s="868"/>
      <c r="O99" s="215" t="s">
        <v>51</v>
      </c>
      <c r="P99" s="215" t="s">
        <v>108</v>
      </c>
      <c r="Q99" s="215" t="s">
        <v>109</v>
      </c>
      <c r="R99" s="215" t="s">
        <v>110</v>
      </c>
      <c r="S99" s="215" t="s">
        <v>35</v>
      </c>
      <c r="T99" s="862"/>
      <c r="U99" s="212" t="s">
        <v>89</v>
      </c>
      <c r="V99" s="219" t="s">
        <v>90</v>
      </c>
      <c r="W99" s="212" t="s">
        <v>89</v>
      </c>
      <c r="X99" s="198" t="s">
        <v>90</v>
      </c>
      <c r="Y99" s="862"/>
      <c r="Z99" s="862"/>
      <c r="AA99" s="866"/>
      <c r="AB99" s="215" t="s">
        <v>83</v>
      </c>
      <c r="AC99" s="215" t="s">
        <v>86</v>
      </c>
      <c r="AD99" s="220" t="s">
        <v>85</v>
      </c>
    </row>
    <row r="100" spans="2:30" ht="12" thickTop="1">
      <c r="B100" s="203"/>
      <c r="C100" s="204"/>
      <c r="D100" s="204"/>
      <c r="E100" s="204"/>
      <c r="F100" s="204"/>
      <c r="G100" s="204"/>
      <c r="H100" s="204"/>
      <c r="I100" s="204"/>
      <c r="J100" s="726"/>
      <c r="K100" s="204"/>
      <c r="L100" s="204"/>
      <c r="M100" s="204"/>
      <c r="N100" s="204"/>
      <c r="O100" s="204"/>
      <c r="P100" s="204"/>
      <c r="Q100" s="204"/>
      <c r="R100" s="204"/>
      <c r="S100" s="204"/>
      <c r="T100" s="204"/>
      <c r="U100" s="204"/>
      <c r="V100" s="205"/>
      <c r="W100" s="205"/>
      <c r="X100" s="205"/>
      <c r="Y100" s="204"/>
      <c r="Z100" s="204"/>
      <c r="AA100" s="204"/>
      <c r="AB100" s="206"/>
      <c r="AC100" s="206"/>
      <c r="AD100" s="207"/>
    </row>
    <row r="101" spans="2:30" ht="11.25">
      <c r="B101" s="203">
        <v>1</v>
      </c>
      <c r="C101" s="204"/>
      <c r="D101" s="204"/>
      <c r="E101" s="204"/>
      <c r="F101" s="204"/>
      <c r="G101" s="204"/>
      <c r="H101" s="204"/>
      <c r="I101" s="204"/>
      <c r="J101" s="726"/>
      <c r="K101" s="204"/>
      <c r="L101" s="204"/>
      <c r="M101" s="204"/>
      <c r="N101" s="204"/>
      <c r="O101" s="204">
        <v>300000</v>
      </c>
      <c r="P101" s="204">
        <v>0</v>
      </c>
      <c r="Q101" s="204">
        <v>0</v>
      </c>
      <c r="R101" s="204">
        <v>0</v>
      </c>
      <c r="S101" s="204">
        <f>+O101+P101+Q101+R101</f>
        <v>300000</v>
      </c>
      <c r="T101" s="204">
        <v>15000</v>
      </c>
      <c r="U101" s="204"/>
      <c r="V101" s="205"/>
      <c r="W101" s="205"/>
      <c r="X101" s="205"/>
      <c r="Y101" s="204"/>
      <c r="Z101" s="204"/>
      <c r="AA101" s="204">
        <f>+S101-U101-W101-Y101-Z101</f>
        <v>300000</v>
      </c>
      <c r="AB101" s="206"/>
      <c r="AC101" s="206"/>
      <c r="AD101" s="207"/>
    </row>
    <row r="102" spans="2:30" ht="11.25">
      <c r="B102" s="203">
        <v>2</v>
      </c>
      <c r="C102" s="204"/>
      <c r="D102" s="204"/>
      <c r="E102" s="204"/>
      <c r="F102" s="204"/>
      <c r="G102" s="204"/>
      <c r="H102" s="204"/>
      <c r="I102" s="204"/>
      <c r="J102" s="726"/>
      <c r="K102" s="204"/>
      <c r="L102" s="204"/>
      <c r="M102" s="204"/>
      <c r="N102" s="204"/>
      <c r="O102" s="204"/>
      <c r="P102" s="204"/>
      <c r="Q102" s="204"/>
      <c r="R102" s="204"/>
      <c r="S102" s="204">
        <f>+O102+P102+Q102+R102</f>
        <v>0</v>
      </c>
      <c r="T102" s="204"/>
      <c r="U102" s="204"/>
      <c r="V102" s="205"/>
      <c r="W102" s="205"/>
      <c r="X102" s="205"/>
      <c r="Y102" s="204"/>
      <c r="Z102" s="204"/>
      <c r="AA102" s="204">
        <f>+S102-U102-W102-Y102-Z102</f>
        <v>0</v>
      </c>
      <c r="AB102" s="206"/>
      <c r="AC102" s="206"/>
      <c r="AD102" s="207"/>
    </row>
    <row r="103" spans="2:30" ht="11.25">
      <c r="B103" s="203">
        <v>3</v>
      </c>
      <c r="C103" s="204"/>
      <c r="D103" s="204"/>
      <c r="E103" s="204"/>
      <c r="F103" s="204"/>
      <c r="G103" s="204"/>
      <c r="H103" s="204"/>
      <c r="I103" s="204"/>
      <c r="J103" s="726"/>
      <c r="K103" s="204"/>
      <c r="L103" s="204"/>
      <c r="M103" s="204"/>
      <c r="N103" s="204"/>
      <c r="O103" s="204"/>
      <c r="P103" s="204"/>
      <c r="Q103" s="204"/>
      <c r="R103" s="204"/>
      <c r="S103" s="204">
        <f>+O103+P103+Q103+R103</f>
        <v>0</v>
      </c>
      <c r="T103" s="204"/>
      <c r="U103" s="204"/>
      <c r="V103" s="205"/>
      <c r="W103" s="205"/>
      <c r="X103" s="205"/>
      <c r="Y103" s="204"/>
      <c r="Z103" s="204"/>
      <c r="AA103" s="204">
        <f>+S103-U103-W103-Y103-Z103</f>
        <v>0</v>
      </c>
      <c r="AB103" s="206"/>
      <c r="AC103" s="206"/>
      <c r="AD103" s="207"/>
    </row>
    <row r="104" spans="2:30" ht="11.25">
      <c r="B104" s="203">
        <v>4</v>
      </c>
      <c r="C104" s="204"/>
      <c r="D104" s="204"/>
      <c r="E104" s="204"/>
      <c r="F104" s="204"/>
      <c r="G104" s="204"/>
      <c r="H104" s="204"/>
      <c r="I104" s="204"/>
      <c r="J104" s="726"/>
      <c r="K104" s="204"/>
      <c r="L104" s="204"/>
      <c r="M104" s="204"/>
      <c r="N104" s="204"/>
      <c r="O104" s="204"/>
      <c r="P104" s="204"/>
      <c r="Q104" s="204"/>
      <c r="R104" s="204"/>
      <c r="S104" s="204">
        <f>+O104+P104+Q104+R104</f>
        <v>0</v>
      </c>
      <c r="T104" s="204"/>
      <c r="U104" s="204"/>
      <c r="V104" s="205"/>
      <c r="W104" s="205"/>
      <c r="X104" s="205"/>
      <c r="Y104" s="204"/>
      <c r="Z104" s="204"/>
      <c r="AA104" s="204">
        <f>+S104-U104-W104-Y104-Z104</f>
        <v>0</v>
      </c>
      <c r="AB104" s="206"/>
      <c r="AC104" s="206"/>
      <c r="AD104" s="207"/>
    </row>
    <row r="105" spans="2:30" ht="11.25">
      <c r="B105" s="203"/>
      <c r="C105" s="204"/>
      <c r="D105" s="204"/>
      <c r="E105" s="204"/>
      <c r="F105" s="204"/>
      <c r="G105" s="204"/>
      <c r="H105" s="204"/>
      <c r="I105" s="204"/>
      <c r="J105" s="726"/>
      <c r="K105" s="204"/>
      <c r="L105" s="204"/>
      <c r="M105" s="204"/>
      <c r="N105" s="204"/>
      <c r="O105" s="204"/>
      <c r="P105" s="204"/>
      <c r="Q105" s="204"/>
      <c r="R105" s="204"/>
      <c r="S105" s="204"/>
      <c r="T105" s="204"/>
      <c r="U105" s="204"/>
      <c r="V105" s="205"/>
      <c r="W105" s="205"/>
      <c r="X105" s="205"/>
      <c r="Y105" s="204"/>
      <c r="Z105" s="204"/>
      <c r="AA105" s="204"/>
      <c r="AB105" s="206"/>
      <c r="AC105" s="206"/>
      <c r="AD105" s="207"/>
    </row>
    <row r="106" spans="2:30" ht="15.75" customHeight="1" thickBot="1">
      <c r="B106" s="857" t="s">
        <v>46</v>
      </c>
      <c r="C106" s="858"/>
      <c r="D106" s="858"/>
      <c r="E106" s="858"/>
      <c r="F106" s="858"/>
      <c r="G106" s="858"/>
      <c r="H106" s="858"/>
      <c r="I106" s="858"/>
      <c r="J106" s="858"/>
      <c r="K106" s="858"/>
      <c r="L106" s="858"/>
      <c r="M106" s="858"/>
      <c r="N106" s="859"/>
      <c r="O106" s="208">
        <f aca="true" t="shared" si="14" ref="O106:Z106">SUM(O101:O105)</f>
        <v>300000</v>
      </c>
      <c r="P106" s="208">
        <f t="shared" si="14"/>
        <v>0</v>
      </c>
      <c r="Q106" s="208">
        <f t="shared" si="14"/>
        <v>0</v>
      </c>
      <c r="R106" s="208">
        <f t="shared" si="14"/>
        <v>0</v>
      </c>
      <c r="S106" s="208">
        <f t="shared" si="14"/>
        <v>300000</v>
      </c>
      <c r="T106" s="208">
        <f t="shared" si="14"/>
        <v>15000</v>
      </c>
      <c r="U106" s="208">
        <f t="shared" si="14"/>
        <v>0</v>
      </c>
      <c r="V106" s="208">
        <f t="shared" si="14"/>
        <v>0</v>
      </c>
      <c r="W106" s="208">
        <f t="shared" si="14"/>
        <v>0</v>
      </c>
      <c r="X106" s="208">
        <f t="shared" si="14"/>
        <v>0</v>
      </c>
      <c r="Y106" s="208">
        <f t="shared" si="14"/>
        <v>0</v>
      </c>
      <c r="Z106" s="208">
        <f t="shared" si="14"/>
        <v>0</v>
      </c>
      <c r="AA106" s="208">
        <f>SUM(AA101:AA105)</f>
        <v>300000</v>
      </c>
      <c r="AB106" s="209"/>
      <c r="AC106" s="209"/>
      <c r="AD106" s="210"/>
    </row>
    <row r="107" ht="12" thickTop="1"/>
    <row r="108" ht="11.25"/>
    <row r="109" spans="2:27" ht="11.25">
      <c r="B109" s="213" t="s">
        <v>249</v>
      </c>
      <c r="C109" s="213"/>
      <c r="D109" s="213" t="str">
        <f>+D42</f>
        <v>MBA</v>
      </c>
      <c r="E109" s="331"/>
      <c r="Y109" s="196"/>
      <c r="Z109" s="196"/>
      <c r="AA109" s="196"/>
    </row>
    <row r="110" spans="8:27" ht="12" thickBot="1">
      <c r="H110" s="193" t="str">
        <f>+H97</f>
        <v>CET CODE</v>
      </c>
      <c r="I110" s="360" t="str">
        <f>+I97</f>
        <v>ABCPU</v>
      </c>
      <c r="J110" s="725"/>
      <c r="Y110" s="196"/>
      <c r="Z110" s="196"/>
      <c r="AA110" s="196"/>
    </row>
    <row r="111" spans="2:30" ht="38.25" customHeight="1" thickTop="1">
      <c r="B111" s="867" t="str">
        <f>+B98</f>
        <v>S. No.</v>
      </c>
      <c r="C111" s="867" t="str">
        <f aca="true" t="shared" si="15" ref="C111:N111">+C98</f>
        <v>EMPLOYEE NAME</v>
      </c>
      <c r="D111" s="867" t="str">
        <f t="shared" si="15"/>
        <v>PANo.</v>
      </c>
      <c r="E111" s="861" t="s">
        <v>200</v>
      </c>
      <c r="F111" s="867" t="str">
        <f t="shared" si="15"/>
        <v>DATE OF BIRTH</v>
      </c>
      <c r="G111" s="867" t="str">
        <f t="shared" si="15"/>
        <v>QUALIFICATION</v>
      </c>
      <c r="H111" s="867" t="str">
        <f t="shared" si="15"/>
        <v>WHETHER THE EMPLOYEE POSSESSES THE EQUIVALENT QUALIFICATION</v>
      </c>
      <c r="I111" s="867" t="str">
        <f t="shared" si="15"/>
        <v>BRANCH</v>
      </c>
      <c r="J111" s="869" t="str">
        <f>J8</f>
        <v>EMPLOYEE COMMUNITY</v>
      </c>
      <c r="K111" s="867" t="str">
        <f t="shared" si="15"/>
        <v>DESIG-NATION</v>
      </c>
      <c r="L111" s="867" t="str">
        <f t="shared" si="15"/>
        <v>DATE OF APPOINTMENT TO DESIG-NATION</v>
      </c>
      <c r="M111" s="867" t="str">
        <f t="shared" si="15"/>
        <v>VI th PAY SCALE/ VII th PAY SCALE/ OTHERS</v>
      </c>
      <c r="N111" s="867" t="str">
        <f t="shared" si="15"/>
        <v>PAY SCALE (BAND)</v>
      </c>
      <c r="O111" s="860"/>
      <c r="P111" s="860"/>
      <c r="Q111" s="860"/>
      <c r="R111" s="860"/>
      <c r="S111" s="860"/>
      <c r="T111" s="861" t="s">
        <v>118</v>
      </c>
      <c r="U111" s="863" t="s">
        <v>119</v>
      </c>
      <c r="V111" s="864"/>
      <c r="W111" s="863" t="s">
        <v>120</v>
      </c>
      <c r="X111" s="864"/>
      <c r="Y111" s="861" t="s">
        <v>49</v>
      </c>
      <c r="Z111" s="861" t="str">
        <f>+Z98</f>
        <v>ANY OTHER DEDUCTIONS</v>
      </c>
      <c r="AA111" s="865" t="s">
        <v>410</v>
      </c>
      <c r="AB111" s="855" t="s">
        <v>84</v>
      </c>
      <c r="AC111" s="855"/>
      <c r="AD111" s="856"/>
    </row>
    <row r="112" spans="2:30" ht="38.25" customHeight="1" thickBot="1">
      <c r="B112" s="868"/>
      <c r="C112" s="868"/>
      <c r="D112" s="868"/>
      <c r="E112" s="862"/>
      <c r="F112" s="868"/>
      <c r="G112" s="868"/>
      <c r="H112" s="868"/>
      <c r="I112" s="868"/>
      <c r="J112" s="870"/>
      <c r="K112" s="868"/>
      <c r="L112" s="868"/>
      <c r="M112" s="868"/>
      <c r="N112" s="868"/>
      <c r="O112" s="215" t="s">
        <v>51</v>
      </c>
      <c r="P112" s="215" t="s">
        <v>108</v>
      </c>
      <c r="Q112" s="215" t="s">
        <v>109</v>
      </c>
      <c r="R112" s="215" t="s">
        <v>110</v>
      </c>
      <c r="S112" s="215" t="s">
        <v>35</v>
      </c>
      <c r="T112" s="862"/>
      <c r="U112" s="212" t="s">
        <v>89</v>
      </c>
      <c r="V112" s="219" t="s">
        <v>90</v>
      </c>
      <c r="W112" s="212" t="s">
        <v>89</v>
      </c>
      <c r="X112" s="198" t="s">
        <v>90</v>
      </c>
      <c r="Y112" s="862"/>
      <c r="Z112" s="862"/>
      <c r="AA112" s="866"/>
      <c r="AB112" s="215" t="s">
        <v>83</v>
      </c>
      <c r="AC112" s="215" t="s">
        <v>86</v>
      </c>
      <c r="AD112" s="220" t="s">
        <v>85</v>
      </c>
    </row>
    <row r="113" spans="2:30" ht="12" thickTop="1">
      <c r="B113" s="203"/>
      <c r="C113" s="204"/>
      <c r="D113" s="204"/>
      <c r="E113" s="204"/>
      <c r="F113" s="204"/>
      <c r="G113" s="204"/>
      <c r="H113" s="204"/>
      <c r="I113" s="204"/>
      <c r="J113" s="726"/>
      <c r="K113" s="204"/>
      <c r="L113" s="204"/>
      <c r="M113" s="204"/>
      <c r="N113" s="204"/>
      <c r="O113" s="204"/>
      <c r="P113" s="204"/>
      <c r="Q113" s="204"/>
      <c r="R113" s="204"/>
      <c r="S113" s="204"/>
      <c r="T113" s="204"/>
      <c r="U113" s="204"/>
      <c r="V113" s="205"/>
      <c r="W113" s="205"/>
      <c r="X113" s="205"/>
      <c r="Y113" s="204"/>
      <c r="Z113" s="204"/>
      <c r="AA113" s="204"/>
      <c r="AB113" s="206"/>
      <c r="AC113" s="206"/>
      <c r="AD113" s="207"/>
    </row>
    <row r="114" spans="2:30" ht="11.25">
      <c r="B114" s="203">
        <v>1</v>
      </c>
      <c r="C114" s="204"/>
      <c r="D114" s="204"/>
      <c r="E114" s="204"/>
      <c r="F114" s="204"/>
      <c r="G114" s="204"/>
      <c r="H114" s="204"/>
      <c r="I114" s="204"/>
      <c r="J114" s="726"/>
      <c r="K114" s="204"/>
      <c r="L114" s="204"/>
      <c r="M114" s="204"/>
      <c r="N114" s="204"/>
      <c r="O114" s="204">
        <v>150000</v>
      </c>
      <c r="P114" s="204">
        <v>0</v>
      </c>
      <c r="Q114" s="204">
        <v>0</v>
      </c>
      <c r="R114" s="204">
        <v>0</v>
      </c>
      <c r="S114" s="204">
        <f>+O114+P114+Q114+R114</f>
        <v>150000</v>
      </c>
      <c r="T114" s="204">
        <v>10000</v>
      </c>
      <c r="U114" s="204"/>
      <c r="V114" s="205"/>
      <c r="W114" s="205"/>
      <c r="X114" s="205"/>
      <c r="Y114" s="204"/>
      <c r="Z114" s="204"/>
      <c r="AA114" s="204">
        <f>+S114-U114-W114-Y114-Z114</f>
        <v>150000</v>
      </c>
      <c r="AB114" s="206"/>
      <c r="AC114" s="206"/>
      <c r="AD114" s="207"/>
    </row>
    <row r="115" spans="2:30" ht="11.25">
      <c r="B115" s="203">
        <v>2</v>
      </c>
      <c r="C115" s="204"/>
      <c r="D115" s="204"/>
      <c r="E115" s="204"/>
      <c r="F115" s="204"/>
      <c r="G115" s="204"/>
      <c r="H115" s="204"/>
      <c r="I115" s="204"/>
      <c r="J115" s="726"/>
      <c r="K115" s="204"/>
      <c r="L115" s="204"/>
      <c r="M115" s="204"/>
      <c r="N115" s="204"/>
      <c r="O115" s="204"/>
      <c r="P115" s="204"/>
      <c r="Q115" s="204"/>
      <c r="R115" s="204"/>
      <c r="S115" s="204">
        <f>+O115+P115+Q115+R115</f>
        <v>0</v>
      </c>
      <c r="T115" s="204"/>
      <c r="U115" s="204"/>
      <c r="V115" s="205"/>
      <c r="W115" s="205"/>
      <c r="X115" s="205"/>
      <c r="Y115" s="204"/>
      <c r="Z115" s="204"/>
      <c r="AA115" s="204">
        <f>+S115-U115-W115-Y115-Z115</f>
        <v>0</v>
      </c>
      <c r="AB115" s="206"/>
      <c r="AC115" s="206"/>
      <c r="AD115" s="207"/>
    </row>
    <row r="116" spans="2:30" ht="11.25">
      <c r="B116" s="203">
        <v>3</v>
      </c>
      <c r="C116" s="204"/>
      <c r="D116" s="204"/>
      <c r="E116" s="204"/>
      <c r="F116" s="204"/>
      <c r="G116" s="204"/>
      <c r="H116" s="204"/>
      <c r="I116" s="204"/>
      <c r="J116" s="726"/>
      <c r="K116" s="204"/>
      <c r="L116" s="204"/>
      <c r="M116" s="204"/>
      <c r="N116" s="204"/>
      <c r="O116" s="204"/>
      <c r="P116" s="204"/>
      <c r="Q116" s="204"/>
      <c r="R116" s="204"/>
      <c r="S116" s="204">
        <f>+O116+P116+Q116+R116</f>
        <v>0</v>
      </c>
      <c r="T116" s="204"/>
      <c r="U116" s="204"/>
      <c r="V116" s="205"/>
      <c r="W116" s="205"/>
      <c r="X116" s="205"/>
      <c r="Y116" s="204"/>
      <c r="Z116" s="204"/>
      <c r="AA116" s="204">
        <f>+S116-U116-W116-Y116-Z116</f>
        <v>0</v>
      </c>
      <c r="AB116" s="206"/>
      <c r="AC116" s="206"/>
      <c r="AD116" s="207"/>
    </row>
    <row r="117" spans="2:30" ht="11.25">
      <c r="B117" s="203">
        <v>4</v>
      </c>
      <c r="C117" s="204"/>
      <c r="D117" s="204"/>
      <c r="E117" s="204"/>
      <c r="F117" s="204"/>
      <c r="G117" s="204"/>
      <c r="H117" s="204"/>
      <c r="I117" s="204"/>
      <c r="J117" s="726"/>
      <c r="K117" s="204"/>
      <c r="L117" s="204"/>
      <c r="M117" s="204"/>
      <c r="N117" s="204"/>
      <c r="O117" s="204"/>
      <c r="P117" s="204"/>
      <c r="Q117" s="204"/>
      <c r="R117" s="204"/>
      <c r="S117" s="204">
        <f>+O117+P117+Q117+R117</f>
        <v>0</v>
      </c>
      <c r="T117" s="204"/>
      <c r="U117" s="204"/>
      <c r="V117" s="205"/>
      <c r="W117" s="205"/>
      <c r="X117" s="205"/>
      <c r="Y117" s="204"/>
      <c r="Z117" s="204"/>
      <c r="AA117" s="204">
        <f>+S117-U117-W117-Y117-Z117</f>
        <v>0</v>
      </c>
      <c r="AB117" s="206"/>
      <c r="AC117" s="206"/>
      <c r="AD117" s="207"/>
    </row>
    <row r="118" spans="2:30" ht="11.25">
      <c r="B118" s="203"/>
      <c r="C118" s="204"/>
      <c r="D118" s="204"/>
      <c r="E118" s="204"/>
      <c r="F118" s="204"/>
      <c r="G118" s="204"/>
      <c r="H118" s="204"/>
      <c r="I118" s="204"/>
      <c r="J118" s="726"/>
      <c r="K118" s="204"/>
      <c r="L118" s="204"/>
      <c r="M118" s="204"/>
      <c r="N118" s="204"/>
      <c r="O118" s="204"/>
      <c r="P118" s="204"/>
      <c r="Q118" s="204"/>
      <c r="R118" s="204"/>
      <c r="S118" s="204"/>
      <c r="T118" s="204"/>
      <c r="U118" s="204"/>
      <c r="V118" s="205"/>
      <c r="W118" s="205"/>
      <c r="X118" s="205"/>
      <c r="Y118" s="204"/>
      <c r="Z118" s="204"/>
      <c r="AA118" s="204"/>
      <c r="AB118" s="206"/>
      <c r="AC118" s="206"/>
      <c r="AD118" s="207"/>
    </row>
    <row r="119" spans="2:30" ht="15.75" customHeight="1" thickBot="1">
      <c r="B119" s="857" t="s">
        <v>46</v>
      </c>
      <c r="C119" s="858"/>
      <c r="D119" s="858"/>
      <c r="E119" s="858"/>
      <c r="F119" s="858"/>
      <c r="G119" s="858"/>
      <c r="H119" s="858"/>
      <c r="I119" s="858"/>
      <c r="J119" s="858"/>
      <c r="K119" s="858"/>
      <c r="L119" s="858"/>
      <c r="M119" s="858"/>
      <c r="N119" s="859"/>
      <c r="O119" s="208">
        <f aca="true" t="shared" si="16" ref="O119:Z119">SUM(O114:O118)</f>
        <v>150000</v>
      </c>
      <c r="P119" s="208">
        <f t="shared" si="16"/>
        <v>0</v>
      </c>
      <c r="Q119" s="208">
        <f t="shared" si="16"/>
        <v>0</v>
      </c>
      <c r="R119" s="208">
        <f t="shared" si="16"/>
        <v>0</v>
      </c>
      <c r="S119" s="208">
        <f t="shared" si="16"/>
        <v>150000</v>
      </c>
      <c r="T119" s="208">
        <f t="shared" si="16"/>
        <v>10000</v>
      </c>
      <c r="U119" s="208">
        <f t="shared" si="16"/>
        <v>0</v>
      </c>
      <c r="V119" s="208">
        <f t="shared" si="16"/>
        <v>0</v>
      </c>
      <c r="W119" s="208">
        <f t="shared" si="16"/>
        <v>0</v>
      </c>
      <c r="X119" s="208">
        <f t="shared" si="16"/>
        <v>0</v>
      </c>
      <c r="Y119" s="208">
        <f t="shared" si="16"/>
        <v>0</v>
      </c>
      <c r="Z119" s="208">
        <f t="shared" si="16"/>
        <v>0</v>
      </c>
      <c r="AA119" s="208">
        <f>SUM(AA114:AA118)</f>
        <v>150000</v>
      </c>
      <c r="AB119" s="209"/>
      <c r="AC119" s="209"/>
      <c r="AD119" s="210"/>
    </row>
    <row r="120" ht="12" thickTop="1"/>
    <row r="121" spans="2:27" ht="11.25">
      <c r="B121" s="213" t="str">
        <f>+B54</f>
        <v>PROGRAMME:</v>
      </c>
      <c r="C121" s="213"/>
      <c r="D121" s="213" t="str">
        <f>+D54</f>
        <v>OTHERS IF ANY</v>
      </c>
      <c r="E121" s="213"/>
      <c r="F121" s="420"/>
      <c r="G121" s="420"/>
      <c r="Y121" s="196"/>
      <c r="Z121" s="196"/>
      <c r="AA121" s="196"/>
    </row>
    <row r="122" spans="8:10" ht="12" thickBot="1">
      <c r="H122" s="193" t="str">
        <f>+H110</f>
        <v>CET CODE</v>
      </c>
      <c r="I122" s="360" t="str">
        <f>+I110</f>
        <v>ABCPU</v>
      </c>
      <c r="J122" s="725"/>
    </row>
    <row r="123" spans="2:30" ht="36" customHeight="1" thickTop="1">
      <c r="B123" s="867" t="str">
        <f>+B111</f>
        <v>S. No.</v>
      </c>
      <c r="C123" s="867" t="str">
        <f aca="true" t="shared" si="17" ref="C123:N123">+C111</f>
        <v>EMPLOYEE NAME</v>
      </c>
      <c r="D123" s="867" t="str">
        <f t="shared" si="17"/>
        <v>PANo.</v>
      </c>
      <c r="E123" s="861" t="s">
        <v>200</v>
      </c>
      <c r="F123" s="867" t="str">
        <f t="shared" si="17"/>
        <v>DATE OF BIRTH</v>
      </c>
      <c r="G123" s="867" t="str">
        <f t="shared" si="17"/>
        <v>QUALIFICATION</v>
      </c>
      <c r="H123" s="867" t="str">
        <f t="shared" si="17"/>
        <v>WHETHER THE EMPLOYEE POSSESSES THE EQUIVALENT QUALIFICATION</v>
      </c>
      <c r="I123" s="867" t="str">
        <f t="shared" si="17"/>
        <v>BRANCH</v>
      </c>
      <c r="J123" s="869" t="str">
        <f>J8</f>
        <v>EMPLOYEE COMMUNITY</v>
      </c>
      <c r="K123" s="867" t="str">
        <f t="shared" si="17"/>
        <v>DESIG-NATION</v>
      </c>
      <c r="L123" s="867" t="str">
        <f t="shared" si="17"/>
        <v>DATE OF APPOINTMENT TO DESIG-NATION</v>
      </c>
      <c r="M123" s="867" t="str">
        <f t="shared" si="17"/>
        <v>VI th PAY SCALE/ VII th PAY SCALE/ OTHERS</v>
      </c>
      <c r="N123" s="867" t="str">
        <f t="shared" si="17"/>
        <v>PAY SCALE (BAND)</v>
      </c>
      <c r="O123" s="860"/>
      <c r="P123" s="860"/>
      <c r="Q123" s="860"/>
      <c r="R123" s="860"/>
      <c r="S123" s="860"/>
      <c r="T123" s="861" t="s">
        <v>118</v>
      </c>
      <c r="U123" s="863" t="s">
        <v>119</v>
      </c>
      <c r="V123" s="864"/>
      <c r="W123" s="863" t="s">
        <v>120</v>
      </c>
      <c r="X123" s="864"/>
      <c r="Y123" s="861" t="s">
        <v>49</v>
      </c>
      <c r="Z123" s="861" t="str">
        <f>+Z111</f>
        <v>ANY OTHER DEDUCTIONS</v>
      </c>
      <c r="AA123" s="865" t="s">
        <v>410</v>
      </c>
      <c r="AB123" s="855" t="s">
        <v>84</v>
      </c>
      <c r="AC123" s="855"/>
      <c r="AD123" s="856"/>
    </row>
    <row r="124" spans="2:30" ht="36" customHeight="1" thickBot="1">
      <c r="B124" s="868"/>
      <c r="C124" s="868"/>
      <c r="D124" s="868"/>
      <c r="E124" s="862"/>
      <c r="F124" s="868"/>
      <c r="G124" s="868"/>
      <c r="H124" s="868"/>
      <c r="I124" s="868"/>
      <c r="J124" s="870"/>
      <c r="K124" s="868"/>
      <c r="L124" s="868"/>
      <c r="M124" s="868"/>
      <c r="N124" s="868"/>
      <c r="O124" s="215" t="s">
        <v>51</v>
      </c>
      <c r="P124" s="215" t="s">
        <v>108</v>
      </c>
      <c r="Q124" s="215" t="s">
        <v>109</v>
      </c>
      <c r="R124" s="215" t="s">
        <v>110</v>
      </c>
      <c r="S124" s="215" t="s">
        <v>35</v>
      </c>
      <c r="T124" s="862"/>
      <c r="U124" s="212" t="s">
        <v>89</v>
      </c>
      <c r="V124" s="212" t="s">
        <v>90</v>
      </c>
      <c r="W124" s="212" t="s">
        <v>89</v>
      </c>
      <c r="X124" s="215" t="s">
        <v>90</v>
      </c>
      <c r="Y124" s="862"/>
      <c r="Z124" s="862"/>
      <c r="AA124" s="866"/>
      <c r="AB124" s="215" t="s">
        <v>83</v>
      </c>
      <c r="AC124" s="215" t="s">
        <v>86</v>
      </c>
      <c r="AD124" s="220" t="s">
        <v>85</v>
      </c>
    </row>
    <row r="125" spans="2:30" ht="12" thickTop="1">
      <c r="B125" s="203"/>
      <c r="C125" s="204"/>
      <c r="D125" s="204"/>
      <c r="E125" s="204"/>
      <c r="F125" s="204"/>
      <c r="G125" s="204"/>
      <c r="H125" s="204"/>
      <c r="I125" s="204"/>
      <c r="J125" s="726"/>
      <c r="K125" s="204"/>
      <c r="L125" s="204"/>
      <c r="M125" s="204"/>
      <c r="N125" s="204"/>
      <c r="O125" s="204"/>
      <c r="P125" s="204"/>
      <c r="Q125" s="204"/>
      <c r="R125" s="204"/>
      <c r="S125" s="204"/>
      <c r="T125" s="204"/>
      <c r="U125" s="204"/>
      <c r="V125" s="205"/>
      <c r="W125" s="205"/>
      <c r="X125" s="205"/>
      <c r="Y125" s="204"/>
      <c r="Z125" s="204"/>
      <c r="AA125" s="204"/>
      <c r="AB125" s="206"/>
      <c r="AC125" s="206"/>
      <c r="AD125" s="207"/>
    </row>
    <row r="126" spans="2:30" ht="11.25">
      <c r="B126" s="203">
        <v>1</v>
      </c>
      <c r="C126" s="204"/>
      <c r="D126" s="204"/>
      <c r="E126" s="204"/>
      <c r="F126" s="204"/>
      <c r="G126" s="204"/>
      <c r="H126" s="204"/>
      <c r="I126" s="204"/>
      <c r="J126" s="726"/>
      <c r="K126" s="204"/>
      <c r="L126" s="204"/>
      <c r="M126" s="204"/>
      <c r="N126" s="204"/>
      <c r="O126" s="204">
        <v>35502</v>
      </c>
      <c r="P126" s="204">
        <v>0</v>
      </c>
      <c r="Q126" s="204">
        <v>0</v>
      </c>
      <c r="R126" s="204">
        <v>5852</v>
      </c>
      <c r="S126" s="204">
        <f>+O126+P126+Q126+R126</f>
        <v>41354</v>
      </c>
      <c r="T126" s="204">
        <v>10000</v>
      </c>
      <c r="U126" s="204"/>
      <c r="V126" s="205"/>
      <c r="W126" s="205"/>
      <c r="X126" s="205"/>
      <c r="Y126" s="204"/>
      <c r="Z126" s="204"/>
      <c r="AA126" s="204">
        <f>+S126-U126-W126-Y126-Z126</f>
        <v>41354</v>
      </c>
      <c r="AB126" s="206"/>
      <c r="AC126" s="206"/>
      <c r="AD126" s="207"/>
    </row>
    <row r="127" spans="2:30" ht="11.25">
      <c r="B127" s="203">
        <v>2</v>
      </c>
      <c r="C127" s="204"/>
      <c r="D127" s="204"/>
      <c r="E127" s="204"/>
      <c r="F127" s="204"/>
      <c r="G127" s="204"/>
      <c r="H127" s="204"/>
      <c r="I127" s="204"/>
      <c r="J127" s="726"/>
      <c r="K127" s="204"/>
      <c r="L127" s="204"/>
      <c r="M127" s="204"/>
      <c r="N127" s="204"/>
      <c r="O127" s="204"/>
      <c r="P127" s="204"/>
      <c r="Q127" s="204"/>
      <c r="R127" s="204"/>
      <c r="S127" s="204">
        <f>+O127+P127+Q127+R127</f>
        <v>0</v>
      </c>
      <c r="T127" s="204"/>
      <c r="U127" s="204"/>
      <c r="V127" s="205"/>
      <c r="W127" s="205"/>
      <c r="X127" s="205"/>
      <c r="Y127" s="204"/>
      <c r="Z127" s="204"/>
      <c r="AA127" s="204">
        <f>+S127-U127-W127-Y127-Z127</f>
        <v>0</v>
      </c>
      <c r="AB127" s="206"/>
      <c r="AC127" s="206"/>
      <c r="AD127" s="207"/>
    </row>
    <row r="128" spans="2:30" ht="11.25">
      <c r="B128" s="203">
        <v>3</v>
      </c>
      <c r="C128" s="204"/>
      <c r="D128" s="204"/>
      <c r="E128" s="204"/>
      <c r="F128" s="204"/>
      <c r="G128" s="204"/>
      <c r="H128" s="204"/>
      <c r="I128" s="204"/>
      <c r="J128" s="726"/>
      <c r="K128" s="204"/>
      <c r="L128" s="204"/>
      <c r="M128" s="204"/>
      <c r="N128" s="204"/>
      <c r="O128" s="204"/>
      <c r="P128" s="204"/>
      <c r="Q128" s="204"/>
      <c r="R128" s="204"/>
      <c r="S128" s="204">
        <f>+O128+P128+Q128+R128</f>
        <v>0</v>
      </c>
      <c r="T128" s="204"/>
      <c r="U128" s="204"/>
      <c r="V128" s="205"/>
      <c r="W128" s="205"/>
      <c r="X128" s="205"/>
      <c r="Y128" s="204"/>
      <c r="Z128" s="204"/>
      <c r="AA128" s="204">
        <f>+S128-U128-W128-Y128-Z128</f>
        <v>0</v>
      </c>
      <c r="AB128" s="206"/>
      <c r="AC128" s="206"/>
      <c r="AD128" s="207"/>
    </row>
    <row r="129" spans="2:30" ht="11.25">
      <c r="B129" s="203">
        <v>4</v>
      </c>
      <c r="C129" s="204"/>
      <c r="D129" s="204"/>
      <c r="E129" s="204"/>
      <c r="F129" s="204"/>
      <c r="G129" s="204"/>
      <c r="H129" s="204"/>
      <c r="I129" s="204"/>
      <c r="J129" s="726"/>
      <c r="K129" s="204"/>
      <c r="L129" s="204"/>
      <c r="M129" s="204"/>
      <c r="N129" s="204"/>
      <c r="O129" s="204"/>
      <c r="P129" s="204"/>
      <c r="Q129" s="204"/>
      <c r="R129" s="204"/>
      <c r="S129" s="204">
        <f>+O129+P129+Q129+R129</f>
        <v>0</v>
      </c>
      <c r="T129" s="204"/>
      <c r="U129" s="204"/>
      <c r="V129" s="205"/>
      <c r="W129" s="205"/>
      <c r="X129" s="205"/>
      <c r="Y129" s="204"/>
      <c r="Z129" s="204"/>
      <c r="AA129" s="204">
        <f>+S129-U129-W129-Y129-Z129</f>
        <v>0</v>
      </c>
      <c r="AB129" s="206"/>
      <c r="AC129" s="206"/>
      <c r="AD129" s="207"/>
    </row>
    <row r="130" spans="2:30" ht="11.25">
      <c r="B130" s="203"/>
      <c r="C130" s="204"/>
      <c r="D130" s="204"/>
      <c r="E130" s="204"/>
      <c r="F130" s="204"/>
      <c r="G130" s="204"/>
      <c r="H130" s="204"/>
      <c r="I130" s="204"/>
      <c r="J130" s="726"/>
      <c r="K130" s="204"/>
      <c r="L130" s="204"/>
      <c r="M130" s="204"/>
      <c r="N130" s="204"/>
      <c r="O130" s="204"/>
      <c r="P130" s="204"/>
      <c r="Q130" s="204"/>
      <c r="R130" s="204"/>
      <c r="S130" s="204"/>
      <c r="T130" s="204"/>
      <c r="U130" s="204"/>
      <c r="V130" s="205"/>
      <c r="W130" s="205"/>
      <c r="X130" s="205"/>
      <c r="Y130" s="204"/>
      <c r="Z130" s="204"/>
      <c r="AA130" s="204"/>
      <c r="AB130" s="206"/>
      <c r="AC130" s="206"/>
      <c r="AD130" s="207"/>
    </row>
    <row r="131" spans="2:30" ht="15.75" customHeight="1" thickBot="1">
      <c r="B131" s="857" t="s">
        <v>46</v>
      </c>
      <c r="C131" s="858"/>
      <c r="D131" s="858"/>
      <c r="E131" s="858"/>
      <c r="F131" s="858"/>
      <c r="G131" s="858"/>
      <c r="H131" s="858"/>
      <c r="I131" s="858"/>
      <c r="J131" s="858"/>
      <c r="K131" s="858"/>
      <c r="L131" s="858"/>
      <c r="M131" s="858"/>
      <c r="N131" s="859"/>
      <c r="O131" s="208">
        <f aca="true" t="shared" si="18" ref="O131:Z131">SUM(O126:O130)</f>
        <v>35502</v>
      </c>
      <c r="P131" s="208">
        <f t="shared" si="18"/>
        <v>0</v>
      </c>
      <c r="Q131" s="208">
        <f t="shared" si="18"/>
        <v>0</v>
      </c>
      <c r="R131" s="208">
        <f t="shared" si="18"/>
        <v>5852</v>
      </c>
      <c r="S131" s="208">
        <f t="shared" si="18"/>
        <v>41354</v>
      </c>
      <c r="T131" s="208">
        <f t="shared" si="18"/>
        <v>10000</v>
      </c>
      <c r="U131" s="208">
        <f t="shared" si="18"/>
        <v>0</v>
      </c>
      <c r="V131" s="208">
        <f t="shared" si="18"/>
        <v>0</v>
      </c>
      <c r="W131" s="208">
        <f t="shared" si="18"/>
        <v>0</v>
      </c>
      <c r="X131" s="208">
        <f t="shared" si="18"/>
        <v>0</v>
      </c>
      <c r="Y131" s="208">
        <f t="shared" si="18"/>
        <v>0</v>
      </c>
      <c r="Z131" s="208">
        <f t="shared" si="18"/>
        <v>0</v>
      </c>
      <c r="AA131" s="208">
        <f>SUM(AA126:AA130)</f>
        <v>41354</v>
      </c>
      <c r="AB131" s="209"/>
      <c r="AC131" s="209"/>
      <c r="AD131" s="210"/>
    </row>
    <row r="132" ht="12" thickTop="1"/>
    <row r="133" spans="16:19" ht="11.25">
      <c r="P133" s="221" t="s">
        <v>147</v>
      </c>
      <c r="Q133" s="221"/>
      <c r="R133" s="221"/>
      <c r="S133" s="764">
        <f>+S131+S119+S106+S94+S82</f>
        <v>1941354</v>
      </c>
    </row>
  </sheetData>
  <sheetProtection/>
  <mergeCells count="223">
    <mergeCell ref="J111:J112"/>
    <mergeCell ref="J123:J124"/>
    <mergeCell ref="J8:J9"/>
    <mergeCell ref="J20:J21"/>
    <mergeCell ref="J32:J33"/>
    <mergeCell ref="J44:J45"/>
    <mergeCell ref="J56:J57"/>
    <mergeCell ref="J74:J75"/>
    <mergeCell ref="B82:N82"/>
    <mergeCell ref="B86:B87"/>
    <mergeCell ref="E111:E112"/>
    <mergeCell ref="E123:E124"/>
    <mergeCell ref="E8:E9"/>
    <mergeCell ref="E20:E21"/>
    <mergeCell ref="E32:E33"/>
    <mergeCell ref="E44:E45"/>
    <mergeCell ref="E56:E57"/>
    <mergeCell ref="E74:E75"/>
    <mergeCell ref="B16:N16"/>
    <mergeCell ref="Z20:Z21"/>
    <mergeCell ref="Z32:Z33"/>
    <mergeCell ref="Z44:Z45"/>
    <mergeCell ref="Z56:Z57"/>
    <mergeCell ref="Z74:Z75"/>
    <mergeCell ref="Z86:Z87"/>
    <mergeCell ref="M44:M45"/>
    <mergeCell ref="N44:N45"/>
    <mergeCell ref="K44:K45"/>
    <mergeCell ref="Z111:Z112"/>
    <mergeCell ref="Z98:Z99"/>
    <mergeCell ref="Z123:Z124"/>
    <mergeCell ref="K74:K75"/>
    <mergeCell ref="L74:L75"/>
    <mergeCell ref="M74:M75"/>
    <mergeCell ref="N74:N75"/>
    <mergeCell ref="AA32:AA33"/>
    <mergeCell ref="M32:M33"/>
    <mergeCell ref="AA56:AA57"/>
    <mergeCell ref="AB56:AD56"/>
    <mergeCell ref="AB44:AD44"/>
    <mergeCell ref="B52:N52"/>
    <mergeCell ref="T44:T45"/>
    <mergeCell ref="U44:V44"/>
    <mergeCell ref="W44:X44"/>
    <mergeCell ref="Y44:Y45"/>
    <mergeCell ref="C44:C45"/>
    <mergeCell ref="D44:D45"/>
    <mergeCell ref="F44:F45"/>
    <mergeCell ref="G44:G45"/>
    <mergeCell ref="H44:H45"/>
    <mergeCell ref="AB71:AD71"/>
    <mergeCell ref="O44:S44"/>
    <mergeCell ref="AA44:AA45"/>
    <mergeCell ref="I44:I45"/>
    <mergeCell ref="L44:L45"/>
    <mergeCell ref="AB32:AD32"/>
    <mergeCell ref="B40:N40"/>
    <mergeCell ref="T32:T33"/>
    <mergeCell ref="U32:V32"/>
    <mergeCell ref="W32:X32"/>
    <mergeCell ref="Y32:Y33"/>
    <mergeCell ref="K32:K33"/>
    <mergeCell ref="I32:I33"/>
    <mergeCell ref="O32:S32"/>
    <mergeCell ref="B32:B33"/>
    <mergeCell ref="AA20:AA21"/>
    <mergeCell ref="AB20:AD20"/>
    <mergeCell ref="B28:N28"/>
    <mergeCell ref="T20:T21"/>
    <mergeCell ref="U20:V20"/>
    <mergeCell ref="W20:X20"/>
    <mergeCell ref="L20:L21"/>
    <mergeCell ref="N20:N21"/>
    <mergeCell ref="I20:I21"/>
    <mergeCell ref="Y20:Y21"/>
    <mergeCell ref="I8:I9"/>
    <mergeCell ref="M8:M9"/>
    <mergeCell ref="H20:H21"/>
    <mergeCell ref="N32:N33"/>
    <mergeCell ref="K20:K21"/>
    <mergeCell ref="M20:M21"/>
    <mergeCell ref="L32:L33"/>
    <mergeCell ref="H32:H33"/>
    <mergeCell ref="B20:B21"/>
    <mergeCell ref="C20:C21"/>
    <mergeCell ref="D20:D21"/>
    <mergeCell ref="F20:F21"/>
    <mergeCell ref="G20:G21"/>
    <mergeCell ref="U8:V8"/>
    <mergeCell ref="W8:X8"/>
    <mergeCell ref="O8:S8"/>
    <mergeCell ref="O20:S20"/>
    <mergeCell ref="T8:T9"/>
    <mergeCell ref="N8:N9"/>
    <mergeCell ref="G8:G9"/>
    <mergeCell ref="G32:G33"/>
    <mergeCell ref="B44:B45"/>
    <mergeCell ref="AB8:AD8"/>
    <mergeCell ref="H8:H9"/>
    <mergeCell ref="AA8:AA9"/>
    <mergeCell ref="K8:K9"/>
    <mergeCell ref="L8:L9"/>
    <mergeCell ref="Y8:Y9"/>
    <mergeCell ref="Z8:Z9"/>
    <mergeCell ref="B8:B9"/>
    <mergeCell ref="F8:F9"/>
    <mergeCell ref="C8:C9"/>
    <mergeCell ref="C32:C33"/>
    <mergeCell ref="D32:D33"/>
    <mergeCell ref="F32:F33"/>
    <mergeCell ref="D8:D9"/>
    <mergeCell ref="G56:G57"/>
    <mergeCell ref="I56:I57"/>
    <mergeCell ref="B64:N64"/>
    <mergeCell ref="H74:H75"/>
    <mergeCell ref="I74:I75"/>
    <mergeCell ref="B74:B75"/>
    <mergeCell ref="C74:C75"/>
    <mergeCell ref="D74:D75"/>
    <mergeCell ref="B56:B57"/>
    <mergeCell ref="H56:H57"/>
    <mergeCell ref="T74:T75"/>
    <mergeCell ref="U74:V74"/>
    <mergeCell ref="AA86:AA87"/>
    <mergeCell ref="W74:X74"/>
    <mergeCell ref="Y74:Y75"/>
    <mergeCell ref="O74:S74"/>
    <mergeCell ref="E98:E99"/>
    <mergeCell ref="G86:G87"/>
    <mergeCell ref="J86:J87"/>
    <mergeCell ref="E86:E87"/>
    <mergeCell ref="L86:L87"/>
    <mergeCell ref="B4:AD4"/>
    <mergeCell ref="N86:N87"/>
    <mergeCell ref="O86:S86"/>
    <mergeCell ref="T86:T87"/>
    <mergeCell ref="U86:V86"/>
    <mergeCell ref="C86:C87"/>
    <mergeCell ref="D86:D87"/>
    <mergeCell ref="W86:X86"/>
    <mergeCell ref="H86:H87"/>
    <mergeCell ref="I86:I87"/>
    <mergeCell ref="F86:F87"/>
    <mergeCell ref="M86:M87"/>
    <mergeCell ref="AB74:AD74"/>
    <mergeCell ref="AA74:AA75"/>
    <mergeCell ref="Y86:Y87"/>
    <mergeCell ref="F74:F75"/>
    <mergeCell ref="G74:G75"/>
    <mergeCell ref="M98:M99"/>
    <mergeCell ref="O98:S98"/>
    <mergeCell ref="L98:L99"/>
    <mergeCell ref="AB86:AD86"/>
    <mergeCell ref="B94:N94"/>
    <mergeCell ref="D98:D99"/>
    <mergeCell ref="F98:F99"/>
    <mergeCell ref="G98:G99"/>
    <mergeCell ref="Y111:Y112"/>
    <mergeCell ref="AB98:AD98"/>
    <mergeCell ref="B106:N106"/>
    <mergeCell ref="B111:B112"/>
    <mergeCell ref="C111:C112"/>
    <mergeCell ref="D111:D112"/>
    <mergeCell ref="I98:I99"/>
    <mergeCell ref="G111:G112"/>
    <mergeCell ref="T98:T99"/>
    <mergeCell ref="B98:B99"/>
    <mergeCell ref="K86:K87"/>
    <mergeCell ref="AB111:AD111"/>
    <mergeCell ref="AA98:AA99"/>
    <mergeCell ref="H111:H112"/>
    <mergeCell ref="I111:I112"/>
    <mergeCell ref="K111:K112"/>
    <mergeCell ref="C98:C99"/>
    <mergeCell ref="B119:N119"/>
    <mergeCell ref="AB5:AD5"/>
    <mergeCell ref="N111:N112"/>
    <mergeCell ref="O111:S111"/>
    <mergeCell ref="T111:T112"/>
    <mergeCell ref="W56:X56"/>
    <mergeCell ref="D56:D57"/>
    <mergeCell ref="L56:L57"/>
    <mergeCell ref="AA111:AA112"/>
    <mergeCell ref="F111:F112"/>
    <mergeCell ref="L111:L112"/>
    <mergeCell ref="M111:M112"/>
    <mergeCell ref="H98:H99"/>
    <mergeCell ref="J98:J99"/>
    <mergeCell ref="K56:K57"/>
    <mergeCell ref="B123:B124"/>
    <mergeCell ref="C123:C124"/>
    <mergeCell ref="D123:D124"/>
    <mergeCell ref="F123:F124"/>
    <mergeCell ref="G123:G124"/>
    <mergeCell ref="C56:C57"/>
    <mergeCell ref="N98:N99"/>
    <mergeCell ref="M56:M57"/>
    <mergeCell ref="I123:I124"/>
    <mergeCell ref="L123:L124"/>
    <mergeCell ref="M123:M124"/>
    <mergeCell ref="F56:F57"/>
    <mergeCell ref="N123:N124"/>
    <mergeCell ref="K98:K99"/>
    <mergeCell ref="K123:K124"/>
    <mergeCell ref="Y56:Y57"/>
    <mergeCell ref="N56:N57"/>
    <mergeCell ref="O56:S56"/>
    <mergeCell ref="T56:T57"/>
    <mergeCell ref="U56:V56"/>
    <mergeCell ref="U111:V111"/>
    <mergeCell ref="W111:X111"/>
    <mergeCell ref="U98:V98"/>
    <mergeCell ref="Y98:Y99"/>
    <mergeCell ref="W98:X98"/>
    <mergeCell ref="AB123:AD123"/>
    <mergeCell ref="B131:N131"/>
    <mergeCell ref="O123:S123"/>
    <mergeCell ref="T123:T124"/>
    <mergeCell ref="U123:V123"/>
    <mergeCell ref="W123:X123"/>
    <mergeCell ref="Y123:Y124"/>
    <mergeCell ref="AA123:AA124"/>
    <mergeCell ref="H123:H124"/>
  </mergeCells>
  <printOptions gridLines="1"/>
  <pageMargins left="0.17" right="0.17" top="0.28" bottom="0.27" header="0.23" footer="0.16"/>
  <pageSetup horizontalDpi="600" verticalDpi="600" orientation="landscape" paperSize="9" scale="60"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B2:AE145"/>
  <sheetViews>
    <sheetView zoomScalePageLayoutView="0" workbookViewId="0" topLeftCell="I1">
      <selection activeCell="B4" sqref="B4:AD4"/>
    </sheetView>
  </sheetViews>
  <sheetFormatPr defaultColWidth="9.140625" defaultRowHeight="15"/>
  <cols>
    <col min="1" max="1" width="4.8515625" style="193" customWidth="1"/>
    <col min="2" max="2" width="5.7109375" style="193" customWidth="1"/>
    <col min="3" max="3" width="8.28125" style="193" customWidth="1"/>
    <col min="4" max="4" width="6.140625" style="193" customWidth="1"/>
    <col min="5" max="5" width="6.8515625" style="193" customWidth="1"/>
    <col min="6" max="6" width="7.28125" style="193" customWidth="1"/>
    <col min="7" max="7" width="7.421875" style="193" customWidth="1"/>
    <col min="8" max="8" width="15.28125" style="193" customWidth="1"/>
    <col min="9" max="9" width="7.140625" style="193" customWidth="1"/>
    <col min="10" max="10" width="7.421875" style="742" customWidth="1"/>
    <col min="11" max="11" width="8.28125" style="193" customWidth="1"/>
    <col min="12" max="12" width="9.140625" style="193" customWidth="1"/>
    <col min="13" max="13" width="8.8515625" style="193" customWidth="1"/>
    <col min="14" max="14" width="7.7109375" style="193" customWidth="1"/>
    <col min="15" max="15" width="7.00390625" style="193" customWidth="1"/>
    <col min="16" max="16" width="9.7109375" style="193" customWidth="1"/>
    <col min="17" max="17" width="5.57421875" style="193" bestFit="1" customWidth="1"/>
    <col min="18" max="18" width="5.28125" style="193" customWidth="1"/>
    <col min="19" max="19" width="7.28125" style="763" customWidth="1"/>
    <col min="20" max="20" width="9.421875" style="193" customWidth="1"/>
    <col min="21" max="21" width="8.7109375" style="193" customWidth="1"/>
    <col min="22" max="22" width="9.00390625" style="193" customWidth="1"/>
    <col min="23" max="23" width="8.57421875" style="193" customWidth="1"/>
    <col min="24" max="24" width="9.28125" style="193" customWidth="1"/>
    <col min="25" max="25" width="7.421875" style="193" customWidth="1"/>
    <col min="26" max="26" width="5.28125" style="193" bestFit="1" customWidth="1"/>
    <col min="27" max="27" width="6.28125" style="193" customWidth="1"/>
    <col min="28" max="28" width="10.28125" style="193" customWidth="1"/>
    <col min="29" max="29" width="7.28125" style="193" customWidth="1"/>
    <col min="30" max="30" width="6.421875" style="193" customWidth="1"/>
    <col min="31" max="31" width="7.57421875" style="193" customWidth="1"/>
    <col min="32" max="32" width="2.140625" style="193" customWidth="1"/>
    <col min="33" max="16384" width="9.140625" style="193" customWidth="1"/>
  </cols>
  <sheetData>
    <row r="1" ht="11.25"/>
    <row r="2" spans="2:18" ht="20.25">
      <c r="B2" s="768" t="s">
        <v>264</v>
      </c>
      <c r="C2" s="768"/>
      <c r="E2" s="768" t="s">
        <v>623</v>
      </c>
      <c r="F2" s="768"/>
      <c r="G2" s="768"/>
      <c r="H2" s="768"/>
      <c r="I2" s="768"/>
      <c r="J2" s="768"/>
      <c r="K2" s="768"/>
      <c r="L2" s="768"/>
      <c r="M2" s="768"/>
      <c r="N2" s="768"/>
      <c r="O2" s="768"/>
      <c r="P2" s="768"/>
      <c r="Q2" s="668"/>
      <c r="R2" s="668"/>
    </row>
    <row r="3" spans="2:5" ht="20.25">
      <c r="B3" s="666"/>
      <c r="C3" s="666"/>
      <c r="D3" s="668"/>
      <c r="E3" s="666"/>
    </row>
    <row r="4" ht="18">
      <c r="B4" s="214" t="str">
        <f>+'S-3'!B4</f>
        <v>ABC PRIVATE UNIVERSITY</v>
      </c>
    </row>
    <row r="5" spans="3:31" ht="15">
      <c r="C5" s="194"/>
      <c r="D5" s="194"/>
      <c r="E5" s="194"/>
      <c r="F5" s="194"/>
      <c r="G5" s="194"/>
      <c r="H5" s="194"/>
      <c r="I5" s="194"/>
      <c r="J5" s="743"/>
      <c r="K5" s="194"/>
      <c r="L5" s="194"/>
      <c r="M5" s="195"/>
      <c r="N5" s="195"/>
      <c r="O5" s="195"/>
      <c r="P5" s="195"/>
      <c r="Q5" s="195"/>
      <c r="R5" s="195"/>
      <c r="S5" s="773"/>
      <c r="T5" s="195"/>
      <c r="U5" s="195"/>
      <c r="V5" s="195"/>
      <c r="W5" s="195"/>
      <c r="X5" s="195"/>
      <c r="Y5" s="195"/>
      <c r="Z5" s="195"/>
      <c r="AA5" s="195"/>
      <c r="AB5" s="195"/>
      <c r="AC5" s="871"/>
      <c r="AD5" s="871"/>
      <c r="AE5" s="871"/>
    </row>
    <row r="6" ht="11.25"/>
    <row r="7" spans="2:31" ht="12.75">
      <c r="B7" s="213" t="s">
        <v>249</v>
      </c>
      <c r="C7" s="213"/>
      <c r="D7" s="213" t="str">
        <f>+'S-3'!D7</f>
        <v> B.TECH</v>
      </c>
      <c r="E7" s="331"/>
      <c r="Z7" s="196"/>
      <c r="AA7" s="196"/>
      <c r="AB7" s="196"/>
      <c r="AC7" s="761" t="str">
        <f>+'S-3'!AB73</f>
        <v>AMOUNT IN RUPEES</v>
      </c>
      <c r="AD7" s="755"/>
      <c r="AE7" s="755"/>
    </row>
    <row r="8" spans="8:28" ht="12" thickBot="1">
      <c r="H8" s="193" t="str">
        <f>+'S-3'!H7</f>
        <v>CET CODE</v>
      </c>
      <c r="I8" s="767" t="str">
        <f>+'S-3'!I7</f>
        <v>ABCPU</v>
      </c>
      <c r="J8" s="744"/>
      <c r="U8" s="763"/>
      <c r="V8" s="763"/>
      <c r="W8" s="763"/>
      <c r="X8" s="763"/>
      <c r="Z8" s="196"/>
      <c r="AA8" s="196"/>
      <c r="AB8" s="196"/>
    </row>
    <row r="9" spans="2:31" ht="39.75" customHeight="1" thickTop="1">
      <c r="B9" s="867" t="s">
        <v>199</v>
      </c>
      <c r="C9" s="861" t="s">
        <v>111</v>
      </c>
      <c r="D9" s="861" t="s">
        <v>82</v>
      </c>
      <c r="E9" s="861" t="s">
        <v>200</v>
      </c>
      <c r="F9" s="861" t="s">
        <v>87</v>
      </c>
      <c r="G9" s="861" t="s">
        <v>42</v>
      </c>
      <c r="H9" s="861" t="s">
        <v>115</v>
      </c>
      <c r="I9" s="861" t="s">
        <v>53</v>
      </c>
      <c r="J9" s="873" t="s">
        <v>549</v>
      </c>
      <c r="K9" s="861" t="s">
        <v>60</v>
      </c>
      <c r="L9" s="873" t="s">
        <v>88</v>
      </c>
      <c r="M9" s="861" t="s">
        <v>58</v>
      </c>
      <c r="N9" s="861" t="s">
        <v>388</v>
      </c>
      <c r="O9" s="861" t="s">
        <v>114</v>
      </c>
      <c r="P9" s="860"/>
      <c r="Q9" s="860"/>
      <c r="R9" s="860"/>
      <c r="S9" s="860"/>
      <c r="T9" s="860"/>
      <c r="U9" s="875" t="s">
        <v>282</v>
      </c>
      <c r="V9" s="880" t="s">
        <v>119</v>
      </c>
      <c r="W9" s="880"/>
      <c r="X9" s="880" t="s">
        <v>120</v>
      </c>
      <c r="Y9" s="880"/>
      <c r="Z9" s="861" t="s">
        <v>49</v>
      </c>
      <c r="AA9" s="861" t="s">
        <v>284</v>
      </c>
      <c r="AB9" s="865" t="s">
        <v>410</v>
      </c>
      <c r="AC9" s="855" t="s">
        <v>84</v>
      </c>
      <c r="AD9" s="855"/>
      <c r="AE9" s="856"/>
    </row>
    <row r="10" spans="2:31" ht="72" customHeight="1" thickBot="1">
      <c r="B10" s="868"/>
      <c r="C10" s="862"/>
      <c r="D10" s="862"/>
      <c r="E10" s="862"/>
      <c r="F10" s="862"/>
      <c r="G10" s="862"/>
      <c r="H10" s="862"/>
      <c r="I10" s="879"/>
      <c r="J10" s="874"/>
      <c r="K10" s="862"/>
      <c r="L10" s="874"/>
      <c r="M10" s="862"/>
      <c r="N10" s="862"/>
      <c r="O10" s="862"/>
      <c r="P10" s="198" t="s">
        <v>51</v>
      </c>
      <c r="Q10" s="198" t="s">
        <v>108</v>
      </c>
      <c r="R10" s="198" t="s">
        <v>109</v>
      </c>
      <c r="S10" s="198" t="s">
        <v>110</v>
      </c>
      <c r="T10" s="198" t="s">
        <v>35</v>
      </c>
      <c r="U10" s="876"/>
      <c r="V10" s="756" t="s">
        <v>89</v>
      </c>
      <c r="W10" s="772" t="s">
        <v>90</v>
      </c>
      <c r="X10" s="756" t="s">
        <v>89</v>
      </c>
      <c r="Y10" s="201" t="s">
        <v>90</v>
      </c>
      <c r="Z10" s="862"/>
      <c r="AA10" s="862"/>
      <c r="AB10" s="866"/>
      <c r="AC10" s="201" t="s">
        <v>83</v>
      </c>
      <c r="AD10" s="201" t="s">
        <v>86</v>
      </c>
      <c r="AE10" s="202" t="s">
        <v>85</v>
      </c>
    </row>
    <row r="11" spans="2:31" ht="12" thickTop="1">
      <c r="B11" s="222"/>
      <c r="C11" s="205"/>
      <c r="D11" s="205"/>
      <c r="E11" s="205"/>
      <c r="F11" s="205"/>
      <c r="G11" s="205"/>
      <c r="H11" s="205"/>
      <c r="I11" s="205"/>
      <c r="J11" s="745"/>
      <c r="K11" s="205"/>
      <c r="L11" s="205"/>
      <c r="M11" s="205"/>
      <c r="N11" s="205"/>
      <c r="O11" s="205"/>
      <c r="P11" s="205"/>
      <c r="Q11" s="205"/>
      <c r="R11" s="205"/>
      <c r="S11" s="206"/>
      <c r="T11" s="205"/>
      <c r="U11" s="205"/>
      <c r="V11" s="205"/>
      <c r="W11" s="205"/>
      <c r="X11" s="205"/>
      <c r="Y11" s="205"/>
      <c r="Z11" s="205"/>
      <c r="AA11" s="205"/>
      <c r="AB11" s="205"/>
      <c r="AC11" s="205"/>
      <c r="AD11" s="205"/>
      <c r="AE11" s="207"/>
    </row>
    <row r="12" spans="2:31" ht="11.25">
      <c r="B12" s="222">
        <v>1</v>
      </c>
      <c r="C12" s="205"/>
      <c r="D12" s="205"/>
      <c r="E12" s="205"/>
      <c r="F12" s="205"/>
      <c r="G12" s="205"/>
      <c r="H12" s="205"/>
      <c r="I12" s="205"/>
      <c r="J12" s="745"/>
      <c r="K12" s="205"/>
      <c r="L12" s="205"/>
      <c r="M12" s="205"/>
      <c r="N12" s="205"/>
      <c r="O12" s="205"/>
      <c r="P12" s="204">
        <v>250000</v>
      </c>
      <c r="Q12" s="204">
        <v>0</v>
      </c>
      <c r="R12" s="204">
        <v>0</v>
      </c>
      <c r="S12" s="204">
        <v>0</v>
      </c>
      <c r="T12" s="204">
        <f>+P12+Q12+R12+S12</f>
        <v>250000</v>
      </c>
      <c r="U12" s="205">
        <v>12500</v>
      </c>
      <c r="V12" s="205">
        <v>7500</v>
      </c>
      <c r="W12" s="205">
        <v>7500</v>
      </c>
      <c r="X12" s="205">
        <v>50000</v>
      </c>
      <c r="Y12" s="205">
        <v>5000</v>
      </c>
      <c r="Z12" s="205"/>
      <c r="AA12" s="205"/>
      <c r="AB12" s="205">
        <f>+T12-V12-X12-Z12-AA12</f>
        <v>192500</v>
      </c>
      <c r="AC12" s="205"/>
      <c r="AD12" s="205"/>
      <c r="AE12" s="207"/>
    </row>
    <row r="13" spans="2:31" ht="11.25">
      <c r="B13" s="222">
        <v>2</v>
      </c>
      <c r="C13" s="205"/>
      <c r="D13" s="205"/>
      <c r="E13" s="205"/>
      <c r="F13" s="205"/>
      <c r="G13" s="205"/>
      <c r="H13" s="205"/>
      <c r="I13" s="205"/>
      <c r="J13" s="745"/>
      <c r="K13" s="205"/>
      <c r="L13" s="205"/>
      <c r="M13" s="205"/>
      <c r="N13" s="205"/>
      <c r="O13" s="205"/>
      <c r="P13" s="204"/>
      <c r="Q13" s="204"/>
      <c r="R13" s="204"/>
      <c r="S13" s="204"/>
      <c r="T13" s="204">
        <f>+P13+Q13+R13+S13</f>
        <v>0</v>
      </c>
      <c r="U13" s="205">
        <v>0</v>
      </c>
      <c r="V13" s="205"/>
      <c r="W13" s="205"/>
      <c r="X13" s="205"/>
      <c r="Y13" s="205"/>
      <c r="Z13" s="205"/>
      <c r="AA13" s="205"/>
      <c r="AB13" s="205">
        <f>+T13-V13-X13-Z13-AA13</f>
        <v>0</v>
      </c>
      <c r="AC13" s="205"/>
      <c r="AD13" s="205"/>
      <c r="AE13" s="207"/>
    </row>
    <row r="14" spans="2:31" ht="11.25">
      <c r="B14" s="222">
        <v>3</v>
      </c>
      <c r="C14" s="205"/>
      <c r="D14" s="205"/>
      <c r="E14" s="205"/>
      <c r="F14" s="205"/>
      <c r="G14" s="205"/>
      <c r="H14" s="205"/>
      <c r="I14" s="205"/>
      <c r="J14" s="745"/>
      <c r="K14" s="205"/>
      <c r="L14" s="205"/>
      <c r="M14" s="205"/>
      <c r="N14" s="205"/>
      <c r="O14" s="205"/>
      <c r="P14" s="204"/>
      <c r="Q14" s="204"/>
      <c r="R14" s="204"/>
      <c r="S14" s="204"/>
      <c r="T14" s="204">
        <f>+P14+Q14+R14+S14</f>
        <v>0</v>
      </c>
      <c r="U14" s="205">
        <v>0</v>
      </c>
      <c r="V14" s="205"/>
      <c r="W14" s="205"/>
      <c r="X14" s="205"/>
      <c r="Y14" s="205"/>
      <c r="Z14" s="205"/>
      <c r="AA14" s="205"/>
      <c r="AB14" s="205">
        <f>+T14-V14-X14-Z14-AA14</f>
        <v>0</v>
      </c>
      <c r="AC14" s="205"/>
      <c r="AD14" s="205"/>
      <c r="AE14" s="207"/>
    </row>
    <row r="15" spans="2:31" ht="11.25">
      <c r="B15" s="334" t="s">
        <v>247</v>
      </c>
      <c r="C15" s="205"/>
      <c r="D15" s="205"/>
      <c r="E15" s="205"/>
      <c r="F15" s="205"/>
      <c r="G15" s="205"/>
      <c r="H15" s="205"/>
      <c r="I15" s="205"/>
      <c r="J15" s="745"/>
      <c r="K15" s="205"/>
      <c r="L15" s="205"/>
      <c r="M15" s="205"/>
      <c r="N15" s="205"/>
      <c r="O15" s="205"/>
      <c r="P15" s="204"/>
      <c r="Q15" s="204"/>
      <c r="R15" s="204"/>
      <c r="S15" s="204"/>
      <c r="T15" s="204"/>
      <c r="U15" s="205"/>
      <c r="V15" s="205"/>
      <c r="W15" s="205"/>
      <c r="X15" s="205"/>
      <c r="Y15" s="205"/>
      <c r="Z15" s="205"/>
      <c r="AA15" s="205"/>
      <c r="AB15" s="205"/>
      <c r="AC15" s="205"/>
      <c r="AD15" s="205"/>
      <c r="AE15" s="207"/>
    </row>
    <row r="16" spans="2:31" ht="11.25">
      <c r="B16" s="222">
        <v>1</v>
      </c>
      <c r="C16" s="205"/>
      <c r="D16" s="205"/>
      <c r="E16" s="205"/>
      <c r="F16" s="205"/>
      <c r="G16" s="205"/>
      <c r="H16" s="205"/>
      <c r="I16" s="205"/>
      <c r="J16" s="745"/>
      <c r="K16" s="205"/>
      <c r="L16" s="205"/>
      <c r="M16" s="205"/>
      <c r="N16" s="205"/>
      <c r="O16" s="205"/>
      <c r="P16" s="204"/>
      <c r="Q16" s="204"/>
      <c r="R16" s="204"/>
      <c r="S16" s="204"/>
      <c r="T16" s="204"/>
      <c r="U16" s="205"/>
      <c r="V16" s="205"/>
      <c r="W16" s="205"/>
      <c r="X16" s="205"/>
      <c r="Y16" s="205"/>
      <c r="Z16" s="205"/>
      <c r="AA16" s="205"/>
      <c r="AB16" s="205"/>
      <c r="AC16" s="205"/>
      <c r="AD16" s="205"/>
      <c r="AE16" s="207"/>
    </row>
    <row r="17" spans="2:31" ht="11.25">
      <c r="B17" s="222">
        <v>2</v>
      </c>
      <c r="C17" s="205"/>
      <c r="D17" s="205"/>
      <c r="E17" s="205"/>
      <c r="F17" s="205"/>
      <c r="G17" s="205"/>
      <c r="H17" s="205"/>
      <c r="I17" s="205"/>
      <c r="J17" s="745"/>
      <c r="K17" s="205"/>
      <c r="L17" s="205"/>
      <c r="M17" s="205"/>
      <c r="N17" s="205"/>
      <c r="O17" s="205"/>
      <c r="P17" s="204"/>
      <c r="Q17" s="204"/>
      <c r="R17" s="204"/>
      <c r="S17" s="204"/>
      <c r="T17" s="204"/>
      <c r="U17" s="205"/>
      <c r="V17" s="205"/>
      <c r="W17" s="205"/>
      <c r="X17" s="205"/>
      <c r="Y17" s="205"/>
      <c r="Z17" s="205"/>
      <c r="AA17" s="205"/>
      <c r="AB17" s="205"/>
      <c r="AC17" s="205"/>
      <c r="AD17" s="205"/>
      <c r="AE17" s="207"/>
    </row>
    <row r="18" spans="2:31" ht="15.75" customHeight="1" thickBot="1">
      <c r="B18" s="857" t="s">
        <v>46</v>
      </c>
      <c r="C18" s="858"/>
      <c r="D18" s="858"/>
      <c r="E18" s="858"/>
      <c r="F18" s="858"/>
      <c r="G18" s="858"/>
      <c r="H18" s="858"/>
      <c r="I18" s="858"/>
      <c r="J18" s="858"/>
      <c r="K18" s="858"/>
      <c r="L18" s="858"/>
      <c r="M18" s="858"/>
      <c r="N18" s="858"/>
      <c r="O18" s="859"/>
      <c r="P18" s="208">
        <f aca="true" t="shared" si="0" ref="P18:AA18">SUM(P12:P17)</f>
        <v>250000</v>
      </c>
      <c r="Q18" s="208">
        <f t="shared" si="0"/>
        <v>0</v>
      </c>
      <c r="R18" s="208">
        <f t="shared" si="0"/>
        <v>0</v>
      </c>
      <c r="S18" s="208">
        <f t="shared" si="0"/>
        <v>0</v>
      </c>
      <c r="T18" s="208">
        <f t="shared" si="0"/>
        <v>250000</v>
      </c>
      <c r="U18" s="208">
        <f t="shared" si="0"/>
        <v>12500</v>
      </c>
      <c r="V18" s="223">
        <f t="shared" si="0"/>
        <v>7500</v>
      </c>
      <c r="W18" s="223">
        <f t="shared" si="0"/>
        <v>7500</v>
      </c>
      <c r="X18" s="223">
        <f t="shared" si="0"/>
        <v>50000</v>
      </c>
      <c r="Y18" s="223">
        <f t="shared" si="0"/>
        <v>5000</v>
      </c>
      <c r="Z18" s="223">
        <f t="shared" si="0"/>
        <v>0</v>
      </c>
      <c r="AA18" s="223">
        <f t="shared" si="0"/>
        <v>0</v>
      </c>
      <c r="AB18" s="223">
        <f>SUM(AB12:AB17)</f>
        <v>192500</v>
      </c>
      <c r="AC18" s="209"/>
      <c r="AD18" s="209"/>
      <c r="AE18" s="210"/>
    </row>
    <row r="19" ht="12" thickTop="1"/>
    <row r="20" spans="2:28" ht="11.25">
      <c r="B20" s="213" t="s">
        <v>249</v>
      </c>
      <c r="C20" s="213"/>
      <c r="D20" s="213" t="str">
        <f>+'S-3'!D18</f>
        <v> M.TECH</v>
      </c>
      <c r="E20" s="331"/>
      <c r="Z20" s="196"/>
      <c r="AA20" s="196"/>
      <c r="AB20" s="196"/>
    </row>
    <row r="21" spans="8:28" ht="12" thickBot="1">
      <c r="H21" s="193" t="str">
        <f>+H8</f>
        <v>CET CODE</v>
      </c>
      <c r="I21" s="360" t="str">
        <f>+I8</f>
        <v>ABCPU</v>
      </c>
      <c r="J21" s="744"/>
      <c r="Z21" s="196"/>
      <c r="AA21" s="196"/>
      <c r="AB21" s="196"/>
    </row>
    <row r="22" spans="2:31" ht="39.75" customHeight="1" thickTop="1">
      <c r="B22" s="867" t="s">
        <v>199</v>
      </c>
      <c r="C22" s="861" t="s">
        <v>111</v>
      </c>
      <c r="D22" s="861" t="s">
        <v>82</v>
      </c>
      <c r="E22" s="861" t="s">
        <v>200</v>
      </c>
      <c r="F22" s="861" t="s">
        <v>87</v>
      </c>
      <c r="G22" s="861" t="s">
        <v>42</v>
      </c>
      <c r="H22" s="861" t="s">
        <v>115</v>
      </c>
      <c r="I22" s="878" t="s">
        <v>53</v>
      </c>
      <c r="J22" s="873" t="str">
        <f>J9</f>
        <v>EMPLOYEE COMMUNITY</v>
      </c>
      <c r="K22" s="878" t="s">
        <v>60</v>
      </c>
      <c r="L22" s="861" t="s">
        <v>88</v>
      </c>
      <c r="M22" s="861" t="s">
        <v>58</v>
      </c>
      <c r="N22" s="861" t="s">
        <v>388</v>
      </c>
      <c r="O22" s="861" t="s">
        <v>114</v>
      </c>
      <c r="P22" s="860"/>
      <c r="Q22" s="860"/>
      <c r="R22" s="860"/>
      <c r="S22" s="860"/>
      <c r="T22" s="860"/>
      <c r="U22" s="875" t="s">
        <v>283</v>
      </c>
      <c r="V22" s="860" t="s">
        <v>119</v>
      </c>
      <c r="W22" s="860"/>
      <c r="X22" s="860" t="s">
        <v>120</v>
      </c>
      <c r="Y22" s="860"/>
      <c r="Z22" s="861" t="s">
        <v>49</v>
      </c>
      <c r="AA22" s="861" t="str">
        <f>+AA9</f>
        <v>ANY OTHER DEDUC-TIONS</v>
      </c>
      <c r="AB22" s="865" t="s">
        <v>410</v>
      </c>
      <c r="AC22" s="855" t="s">
        <v>84</v>
      </c>
      <c r="AD22" s="855"/>
      <c r="AE22" s="856"/>
    </row>
    <row r="23" spans="2:31" ht="61.5" customHeight="1" thickBot="1">
      <c r="B23" s="868"/>
      <c r="C23" s="862"/>
      <c r="D23" s="862"/>
      <c r="E23" s="862"/>
      <c r="F23" s="862"/>
      <c r="G23" s="862"/>
      <c r="H23" s="862"/>
      <c r="I23" s="879"/>
      <c r="J23" s="874"/>
      <c r="K23" s="879"/>
      <c r="L23" s="862"/>
      <c r="M23" s="862"/>
      <c r="N23" s="862"/>
      <c r="O23" s="862"/>
      <c r="P23" s="198" t="s">
        <v>51</v>
      </c>
      <c r="Q23" s="198" t="s">
        <v>108</v>
      </c>
      <c r="R23" s="198" t="s">
        <v>109</v>
      </c>
      <c r="S23" s="198" t="s">
        <v>110</v>
      </c>
      <c r="T23" s="198" t="s">
        <v>35</v>
      </c>
      <c r="U23" s="876"/>
      <c r="V23" s="200" t="s">
        <v>89</v>
      </c>
      <c r="W23" s="211" t="s">
        <v>90</v>
      </c>
      <c r="X23" s="200" t="s">
        <v>89</v>
      </c>
      <c r="Y23" s="199" t="s">
        <v>90</v>
      </c>
      <c r="Z23" s="862"/>
      <c r="AA23" s="862"/>
      <c r="AB23" s="866"/>
      <c r="AC23" s="201" t="s">
        <v>83</v>
      </c>
      <c r="AD23" s="201" t="s">
        <v>86</v>
      </c>
      <c r="AE23" s="202" t="s">
        <v>85</v>
      </c>
    </row>
    <row r="24" spans="2:31" ht="12" thickTop="1">
      <c r="B24" s="222"/>
      <c r="C24" s="205"/>
      <c r="D24" s="205"/>
      <c r="E24" s="205"/>
      <c r="F24" s="205"/>
      <c r="G24" s="205"/>
      <c r="H24" s="205"/>
      <c r="I24" s="205"/>
      <c r="J24" s="745"/>
      <c r="K24" s="205"/>
      <c r="L24" s="205"/>
      <c r="M24" s="205"/>
      <c r="N24" s="205"/>
      <c r="O24" s="205"/>
      <c r="P24" s="205"/>
      <c r="Q24" s="205"/>
      <c r="R24" s="205"/>
      <c r="S24" s="206"/>
      <c r="T24" s="205"/>
      <c r="U24" s="205"/>
      <c r="V24" s="205"/>
      <c r="W24" s="205"/>
      <c r="X24" s="205"/>
      <c r="Y24" s="205"/>
      <c r="Z24" s="205"/>
      <c r="AA24" s="205"/>
      <c r="AB24" s="205"/>
      <c r="AC24" s="205"/>
      <c r="AD24" s="205"/>
      <c r="AE24" s="207"/>
    </row>
    <row r="25" spans="2:31" ht="11.25">
      <c r="B25" s="222">
        <v>1</v>
      </c>
      <c r="C25" s="205"/>
      <c r="D25" s="205"/>
      <c r="E25" s="205"/>
      <c r="F25" s="205"/>
      <c r="G25" s="205"/>
      <c r="H25" s="205"/>
      <c r="I25" s="205"/>
      <c r="J25" s="745"/>
      <c r="K25" s="205"/>
      <c r="L25" s="205"/>
      <c r="M25" s="205"/>
      <c r="N25" s="205"/>
      <c r="O25" s="205"/>
      <c r="P25" s="224">
        <v>0</v>
      </c>
      <c r="Q25" s="224">
        <v>0</v>
      </c>
      <c r="R25" s="224">
        <v>0</v>
      </c>
      <c r="S25" s="224">
        <v>0</v>
      </c>
      <c r="T25" s="224">
        <f>+P25+Q25+R25+S25</f>
        <v>0</v>
      </c>
      <c r="U25" s="225">
        <v>0</v>
      </c>
      <c r="V25" s="205"/>
      <c r="W25" s="205"/>
      <c r="X25" s="205"/>
      <c r="Y25" s="205"/>
      <c r="Z25" s="205"/>
      <c r="AA25" s="205"/>
      <c r="AB25" s="205">
        <f>+T25-V25-X25-Z25-AA25</f>
        <v>0</v>
      </c>
      <c r="AC25" s="205"/>
      <c r="AD25" s="205"/>
      <c r="AE25" s="207"/>
    </row>
    <row r="26" spans="2:31" ht="11.25">
      <c r="B26" s="222">
        <v>2</v>
      </c>
      <c r="C26" s="205"/>
      <c r="D26" s="205"/>
      <c r="E26" s="205"/>
      <c r="F26" s="205"/>
      <c r="G26" s="205"/>
      <c r="H26" s="205"/>
      <c r="I26" s="205"/>
      <c r="J26" s="745"/>
      <c r="K26" s="205"/>
      <c r="L26" s="205"/>
      <c r="M26" s="205"/>
      <c r="N26" s="205"/>
      <c r="O26" s="205"/>
      <c r="P26" s="224"/>
      <c r="Q26" s="224"/>
      <c r="R26" s="224"/>
      <c r="S26" s="224"/>
      <c r="T26" s="224">
        <f>+P26+Q26+R26+S26</f>
        <v>0</v>
      </c>
      <c r="U26" s="225"/>
      <c r="V26" s="205"/>
      <c r="W26" s="205"/>
      <c r="X26" s="205"/>
      <c r="Y26" s="205"/>
      <c r="Z26" s="205"/>
      <c r="AA26" s="205"/>
      <c r="AB26" s="205">
        <f>+T26-V26-X26-Z26-AA26</f>
        <v>0</v>
      </c>
      <c r="AC26" s="205"/>
      <c r="AD26" s="205"/>
      <c r="AE26" s="207"/>
    </row>
    <row r="27" spans="2:31" ht="11.25">
      <c r="B27" s="222">
        <v>3</v>
      </c>
      <c r="C27" s="205"/>
      <c r="D27" s="205"/>
      <c r="E27" s="205"/>
      <c r="F27" s="205"/>
      <c r="G27" s="205"/>
      <c r="H27" s="205"/>
      <c r="I27" s="205"/>
      <c r="J27" s="745"/>
      <c r="K27" s="205"/>
      <c r="L27" s="205"/>
      <c r="M27" s="205"/>
      <c r="N27" s="205"/>
      <c r="O27" s="205"/>
      <c r="P27" s="224"/>
      <c r="Q27" s="224"/>
      <c r="R27" s="224"/>
      <c r="S27" s="224"/>
      <c r="T27" s="224">
        <f>+P27+Q27+R27+S27</f>
        <v>0</v>
      </c>
      <c r="U27" s="225"/>
      <c r="V27" s="205"/>
      <c r="W27" s="205"/>
      <c r="X27" s="205"/>
      <c r="Y27" s="205"/>
      <c r="Z27" s="205"/>
      <c r="AA27" s="205"/>
      <c r="AB27" s="205">
        <f>+T27-V27-X27-Z27-AA27</f>
        <v>0</v>
      </c>
      <c r="AC27" s="205"/>
      <c r="AD27" s="205"/>
      <c r="AE27" s="207"/>
    </row>
    <row r="28" spans="2:31" ht="11.25">
      <c r="B28" s="334" t="s">
        <v>196</v>
      </c>
      <c r="C28" s="205"/>
      <c r="D28" s="205"/>
      <c r="E28" s="205"/>
      <c r="F28" s="205"/>
      <c r="G28" s="205"/>
      <c r="H28" s="205"/>
      <c r="I28" s="205"/>
      <c r="J28" s="745"/>
      <c r="K28" s="205"/>
      <c r="L28" s="205"/>
      <c r="M28" s="205"/>
      <c r="N28" s="205"/>
      <c r="O28" s="205"/>
      <c r="P28" s="224"/>
      <c r="Q28" s="224"/>
      <c r="R28" s="224"/>
      <c r="S28" s="224"/>
      <c r="T28" s="224"/>
      <c r="U28" s="225"/>
      <c r="V28" s="205"/>
      <c r="W28" s="205"/>
      <c r="X28" s="205"/>
      <c r="Y28" s="205"/>
      <c r="Z28" s="205"/>
      <c r="AA28" s="205"/>
      <c r="AB28" s="205"/>
      <c r="AC28" s="205"/>
      <c r="AD28" s="205"/>
      <c r="AE28" s="207"/>
    </row>
    <row r="29" spans="2:31" ht="11.25">
      <c r="B29" s="222">
        <v>1</v>
      </c>
      <c r="C29" s="205"/>
      <c r="D29" s="205"/>
      <c r="E29" s="205"/>
      <c r="F29" s="205"/>
      <c r="G29" s="205"/>
      <c r="H29" s="205"/>
      <c r="I29" s="205"/>
      <c r="J29" s="745"/>
      <c r="K29" s="205"/>
      <c r="L29" s="205"/>
      <c r="M29" s="205"/>
      <c r="N29" s="205"/>
      <c r="O29" s="205"/>
      <c r="P29" s="224"/>
      <c r="Q29" s="224"/>
      <c r="R29" s="224"/>
      <c r="S29" s="224"/>
      <c r="T29" s="224"/>
      <c r="U29" s="225"/>
      <c r="V29" s="205"/>
      <c r="W29" s="205"/>
      <c r="X29" s="205"/>
      <c r="Y29" s="205"/>
      <c r="Z29" s="205"/>
      <c r="AA29" s="205"/>
      <c r="AB29" s="205"/>
      <c r="AC29" s="205"/>
      <c r="AD29" s="205"/>
      <c r="AE29" s="207"/>
    </row>
    <row r="30" spans="2:31" ht="11.25">
      <c r="B30" s="222">
        <v>2</v>
      </c>
      <c r="C30" s="205"/>
      <c r="D30" s="205"/>
      <c r="E30" s="205"/>
      <c r="F30" s="205"/>
      <c r="G30" s="205"/>
      <c r="H30" s="205"/>
      <c r="I30" s="205"/>
      <c r="J30" s="745"/>
      <c r="K30" s="205"/>
      <c r="L30" s="205"/>
      <c r="M30" s="205"/>
      <c r="N30" s="205"/>
      <c r="O30" s="205"/>
      <c r="P30" s="224"/>
      <c r="Q30" s="224"/>
      <c r="R30" s="224"/>
      <c r="S30" s="224"/>
      <c r="T30" s="224"/>
      <c r="U30" s="225"/>
      <c r="V30" s="205"/>
      <c r="W30" s="205"/>
      <c r="X30" s="205"/>
      <c r="Y30" s="205"/>
      <c r="Z30" s="205"/>
      <c r="AA30" s="205"/>
      <c r="AB30" s="205"/>
      <c r="AC30" s="205"/>
      <c r="AD30" s="205"/>
      <c r="AE30" s="207"/>
    </row>
    <row r="31" spans="2:31" ht="15.75" customHeight="1" thickBot="1">
      <c r="B31" s="857" t="s">
        <v>46</v>
      </c>
      <c r="C31" s="858"/>
      <c r="D31" s="858"/>
      <c r="E31" s="858"/>
      <c r="F31" s="858"/>
      <c r="G31" s="858"/>
      <c r="H31" s="858"/>
      <c r="I31" s="858"/>
      <c r="J31" s="858"/>
      <c r="K31" s="858"/>
      <c r="L31" s="858"/>
      <c r="M31" s="858"/>
      <c r="N31" s="858"/>
      <c r="O31" s="859"/>
      <c r="P31" s="223">
        <f aca="true" t="shared" si="1" ref="P31:AA31">SUM(P25:P30)</f>
        <v>0</v>
      </c>
      <c r="Q31" s="223">
        <f t="shared" si="1"/>
        <v>0</v>
      </c>
      <c r="R31" s="223">
        <f t="shared" si="1"/>
        <v>0</v>
      </c>
      <c r="S31" s="223">
        <f t="shared" si="1"/>
        <v>0</v>
      </c>
      <c r="T31" s="223">
        <f t="shared" si="1"/>
        <v>0</v>
      </c>
      <c r="U31" s="223">
        <f t="shared" si="1"/>
        <v>0</v>
      </c>
      <c r="V31" s="223">
        <f t="shared" si="1"/>
        <v>0</v>
      </c>
      <c r="W31" s="223">
        <f t="shared" si="1"/>
        <v>0</v>
      </c>
      <c r="X31" s="223">
        <f t="shared" si="1"/>
        <v>0</v>
      </c>
      <c r="Y31" s="223">
        <f t="shared" si="1"/>
        <v>0</v>
      </c>
      <c r="Z31" s="223">
        <f t="shared" si="1"/>
        <v>0</v>
      </c>
      <c r="AA31" s="223">
        <f t="shared" si="1"/>
        <v>0</v>
      </c>
      <c r="AB31" s="223">
        <f>SUM(AB25:AB30)</f>
        <v>0</v>
      </c>
      <c r="AC31" s="209"/>
      <c r="AD31" s="209"/>
      <c r="AE31" s="210"/>
    </row>
    <row r="32" ht="12" thickTop="1"/>
    <row r="33" spans="2:28" ht="11.25">
      <c r="B33" s="213" t="s">
        <v>249</v>
      </c>
      <c r="C33" s="213"/>
      <c r="D33" s="213" t="str">
        <f>+'S-3'!D30</f>
        <v>MCA</v>
      </c>
      <c r="E33" s="419"/>
      <c r="Z33" s="196"/>
      <c r="AA33" s="196"/>
      <c r="AB33" s="196"/>
    </row>
    <row r="34" spans="8:28" ht="12" thickBot="1">
      <c r="H34" s="193" t="str">
        <f>+H21</f>
        <v>CET CODE</v>
      </c>
      <c r="I34" s="360" t="str">
        <f>+I21</f>
        <v>ABCPU</v>
      </c>
      <c r="J34" s="744"/>
      <c r="Z34" s="196"/>
      <c r="AA34" s="196"/>
      <c r="AB34" s="196"/>
    </row>
    <row r="35" spans="2:31" ht="39.75" customHeight="1" thickTop="1">
      <c r="B35" s="867" t="s">
        <v>199</v>
      </c>
      <c r="C35" s="861" t="s">
        <v>111</v>
      </c>
      <c r="D35" s="861" t="s">
        <v>82</v>
      </c>
      <c r="E35" s="861" t="s">
        <v>200</v>
      </c>
      <c r="F35" s="861" t="s">
        <v>87</v>
      </c>
      <c r="G35" s="861" t="s">
        <v>42</v>
      </c>
      <c r="H35" s="861" t="s">
        <v>115</v>
      </c>
      <c r="I35" s="878" t="s">
        <v>53</v>
      </c>
      <c r="J35" s="873" t="str">
        <f>J22</f>
        <v>EMPLOYEE COMMUNITY</v>
      </c>
      <c r="K35" s="878" t="s">
        <v>60</v>
      </c>
      <c r="L35" s="861" t="s">
        <v>88</v>
      </c>
      <c r="M35" s="861" t="s">
        <v>58</v>
      </c>
      <c r="N35" s="861" t="s">
        <v>388</v>
      </c>
      <c r="O35" s="861" t="s">
        <v>114</v>
      </c>
      <c r="P35" s="860"/>
      <c r="Q35" s="860"/>
      <c r="R35" s="860"/>
      <c r="S35" s="860"/>
      <c r="T35" s="860"/>
      <c r="U35" s="875" t="s">
        <v>118</v>
      </c>
      <c r="V35" s="860" t="s">
        <v>119</v>
      </c>
      <c r="W35" s="860"/>
      <c r="X35" s="860" t="s">
        <v>120</v>
      </c>
      <c r="Y35" s="860"/>
      <c r="Z35" s="861" t="s">
        <v>49</v>
      </c>
      <c r="AA35" s="861" t="str">
        <f>+AA22</f>
        <v>ANY OTHER DEDUC-TIONS</v>
      </c>
      <c r="AB35" s="865" t="s">
        <v>410</v>
      </c>
      <c r="AC35" s="855" t="s">
        <v>84</v>
      </c>
      <c r="AD35" s="855"/>
      <c r="AE35" s="856"/>
    </row>
    <row r="36" spans="2:31" ht="36.75" customHeight="1" thickBot="1">
      <c r="B36" s="868"/>
      <c r="C36" s="862"/>
      <c r="D36" s="862"/>
      <c r="E36" s="862"/>
      <c r="F36" s="862"/>
      <c r="G36" s="862"/>
      <c r="H36" s="862"/>
      <c r="I36" s="879"/>
      <c r="J36" s="874"/>
      <c r="K36" s="879"/>
      <c r="L36" s="862"/>
      <c r="M36" s="862"/>
      <c r="N36" s="862"/>
      <c r="O36" s="862"/>
      <c r="P36" s="198" t="s">
        <v>51</v>
      </c>
      <c r="Q36" s="198" t="s">
        <v>108</v>
      </c>
      <c r="R36" s="198" t="s">
        <v>109</v>
      </c>
      <c r="S36" s="198" t="s">
        <v>110</v>
      </c>
      <c r="T36" s="198" t="s">
        <v>35</v>
      </c>
      <c r="U36" s="876"/>
      <c r="V36" s="200" t="s">
        <v>89</v>
      </c>
      <c r="W36" s="211" t="s">
        <v>90</v>
      </c>
      <c r="X36" s="200" t="s">
        <v>89</v>
      </c>
      <c r="Y36" s="199" t="s">
        <v>90</v>
      </c>
      <c r="Z36" s="862"/>
      <c r="AA36" s="862"/>
      <c r="AB36" s="866"/>
      <c r="AC36" s="201" t="s">
        <v>83</v>
      </c>
      <c r="AD36" s="201" t="s">
        <v>86</v>
      </c>
      <c r="AE36" s="202" t="s">
        <v>85</v>
      </c>
    </row>
    <row r="37" spans="2:31" ht="12" thickTop="1">
      <c r="B37" s="222"/>
      <c r="C37" s="205"/>
      <c r="D37" s="205"/>
      <c r="E37" s="205"/>
      <c r="F37" s="205"/>
      <c r="G37" s="205"/>
      <c r="H37" s="205"/>
      <c r="I37" s="205"/>
      <c r="J37" s="745"/>
      <c r="K37" s="205"/>
      <c r="L37" s="205"/>
      <c r="M37" s="205"/>
      <c r="N37" s="205"/>
      <c r="O37" s="205"/>
      <c r="P37" s="205"/>
      <c r="Q37" s="205"/>
      <c r="R37" s="205"/>
      <c r="S37" s="206"/>
      <c r="T37" s="205"/>
      <c r="U37" s="205"/>
      <c r="V37" s="205"/>
      <c r="W37" s="205"/>
      <c r="X37" s="205"/>
      <c r="Y37" s="205"/>
      <c r="Z37" s="205"/>
      <c r="AA37" s="205"/>
      <c r="AB37" s="205"/>
      <c r="AC37" s="205"/>
      <c r="AD37" s="205"/>
      <c r="AE37" s="207"/>
    </row>
    <row r="38" spans="2:31" ht="11.25">
      <c r="B38" s="222">
        <v>1</v>
      </c>
      <c r="C38" s="205"/>
      <c r="D38" s="205"/>
      <c r="E38" s="205"/>
      <c r="F38" s="205"/>
      <c r="G38" s="205"/>
      <c r="H38" s="205"/>
      <c r="I38" s="205"/>
      <c r="J38" s="745"/>
      <c r="K38" s="205"/>
      <c r="L38" s="205"/>
      <c r="M38" s="205"/>
      <c r="N38" s="205"/>
      <c r="O38" s="205"/>
      <c r="P38" s="204">
        <v>0</v>
      </c>
      <c r="Q38" s="204">
        <v>0</v>
      </c>
      <c r="R38" s="204">
        <v>0</v>
      </c>
      <c r="S38" s="204">
        <v>0</v>
      </c>
      <c r="T38" s="204">
        <f>+P38+Q38+R38+S38</f>
        <v>0</v>
      </c>
      <c r="U38" s="205">
        <v>0</v>
      </c>
      <c r="V38" s="205"/>
      <c r="W38" s="205"/>
      <c r="X38" s="205"/>
      <c r="Y38" s="205"/>
      <c r="Z38" s="205"/>
      <c r="AA38" s="205"/>
      <c r="AB38" s="205">
        <f>+T38-V38-X38-Z38-AA38</f>
        <v>0</v>
      </c>
      <c r="AC38" s="205"/>
      <c r="AD38" s="205"/>
      <c r="AE38" s="207"/>
    </row>
    <row r="39" spans="2:31" ht="11.25">
      <c r="B39" s="222">
        <v>2</v>
      </c>
      <c r="C39" s="205"/>
      <c r="D39" s="205"/>
      <c r="E39" s="205"/>
      <c r="F39" s="205"/>
      <c r="G39" s="205"/>
      <c r="H39" s="205"/>
      <c r="I39" s="205"/>
      <c r="J39" s="745"/>
      <c r="K39" s="205"/>
      <c r="L39" s="205"/>
      <c r="M39" s="205"/>
      <c r="N39" s="205"/>
      <c r="O39" s="205"/>
      <c r="P39" s="204"/>
      <c r="Q39" s="204"/>
      <c r="R39" s="204"/>
      <c r="S39" s="204"/>
      <c r="T39" s="204">
        <f>+P39+Q39+R39+S39</f>
        <v>0</v>
      </c>
      <c r="U39" s="205"/>
      <c r="V39" s="205"/>
      <c r="W39" s="205"/>
      <c r="X39" s="205"/>
      <c r="Y39" s="205"/>
      <c r="Z39" s="205"/>
      <c r="AA39" s="205"/>
      <c r="AB39" s="205">
        <f>+T39-V39-X39-Z39-AA39</f>
        <v>0</v>
      </c>
      <c r="AC39" s="205"/>
      <c r="AD39" s="205"/>
      <c r="AE39" s="207"/>
    </row>
    <row r="40" spans="2:31" ht="11.25">
      <c r="B40" s="222">
        <v>3</v>
      </c>
      <c r="C40" s="205"/>
      <c r="D40" s="205"/>
      <c r="E40" s="205"/>
      <c r="F40" s="205"/>
      <c r="G40" s="205"/>
      <c r="H40" s="205"/>
      <c r="I40" s="205"/>
      <c r="J40" s="745"/>
      <c r="K40" s="205"/>
      <c r="L40" s="205"/>
      <c r="M40" s="205"/>
      <c r="N40" s="205"/>
      <c r="O40" s="205"/>
      <c r="P40" s="204"/>
      <c r="Q40" s="204"/>
      <c r="R40" s="204"/>
      <c r="S40" s="204"/>
      <c r="T40" s="204">
        <f>+P40+Q40+R40+S40</f>
        <v>0</v>
      </c>
      <c r="U40" s="205"/>
      <c r="V40" s="205"/>
      <c r="W40" s="205"/>
      <c r="X40" s="205"/>
      <c r="Y40" s="205"/>
      <c r="Z40" s="205"/>
      <c r="AA40" s="205"/>
      <c r="AB40" s="205">
        <f>+T40-V40-X40-Z40-AA40</f>
        <v>0</v>
      </c>
      <c r="AC40" s="205"/>
      <c r="AD40" s="205"/>
      <c r="AE40" s="207"/>
    </row>
    <row r="41" spans="2:31" ht="11.25">
      <c r="B41" s="334" t="s">
        <v>196</v>
      </c>
      <c r="C41" s="205"/>
      <c r="D41" s="205"/>
      <c r="E41" s="205"/>
      <c r="F41" s="205"/>
      <c r="G41" s="205"/>
      <c r="H41" s="205"/>
      <c r="I41" s="205"/>
      <c r="J41" s="745"/>
      <c r="K41" s="205"/>
      <c r="L41" s="205"/>
      <c r="M41" s="205"/>
      <c r="N41" s="205"/>
      <c r="O41" s="205"/>
      <c r="P41" s="204"/>
      <c r="Q41" s="204"/>
      <c r="R41" s="204"/>
      <c r="S41" s="204"/>
      <c r="T41" s="204"/>
      <c r="U41" s="205"/>
      <c r="V41" s="205"/>
      <c r="W41" s="205"/>
      <c r="X41" s="205"/>
      <c r="Y41" s="205"/>
      <c r="Z41" s="205"/>
      <c r="AA41" s="205"/>
      <c r="AB41" s="205"/>
      <c r="AC41" s="205"/>
      <c r="AD41" s="205"/>
      <c r="AE41" s="207"/>
    </row>
    <row r="42" spans="2:31" ht="11.25">
      <c r="B42" s="222">
        <v>1</v>
      </c>
      <c r="C42" s="205"/>
      <c r="D42" s="205"/>
      <c r="E42" s="205"/>
      <c r="F42" s="205"/>
      <c r="G42" s="205"/>
      <c r="H42" s="205"/>
      <c r="I42" s="205"/>
      <c r="J42" s="745"/>
      <c r="K42" s="205"/>
      <c r="L42" s="205"/>
      <c r="M42" s="205"/>
      <c r="N42" s="205"/>
      <c r="O42" s="205"/>
      <c r="P42" s="204"/>
      <c r="Q42" s="204"/>
      <c r="R42" s="204"/>
      <c r="S42" s="204"/>
      <c r="T42" s="204"/>
      <c r="U42" s="205"/>
      <c r="V42" s="205"/>
      <c r="W42" s="205"/>
      <c r="X42" s="205"/>
      <c r="Y42" s="205"/>
      <c r="Z42" s="205"/>
      <c r="AA42" s="205"/>
      <c r="AB42" s="205"/>
      <c r="AC42" s="205"/>
      <c r="AD42" s="205"/>
      <c r="AE42" s="207"/>
    </row>
    <row r="43" spans="2:31" ht="11.25">
      <c r="B43" s="222">
        <v>2</v>
      </c>
      <c r="C43" s="205"/>
      <c r="D43" s="205"/>
      <c r="E43" s="205"/>
      <c r="F43" s="205"/>
      <c r="G43" s="205"/>
      <c r="H43" s="205"/>
      <c r="I43" s="205"/>
      <c r="J43" s="745"/>
      <c r="K43" s="205"/>
      <c r="L43" s="205"/>
      <c r="M43" s="205"/>
      <c r="N43" s="205"/>
      <c r="O43" s="205"/>
      <c r="P43" s="204"/>
      <c r="Q43" s="204"/>
      <c r="R43" s="204"/>
      <c r="S43" s="204"/>
      <c r="T43" s="204"/>
      <c r="U43" s="205"/>
      <c r="V43" s="205"/>
      <c r="W43" s="205"/>
      <c r="X43" s="205"/>
      <c r="Y43" s="205"/>
      <c r="Z43" s="205"/>
      <c r="AA43" s="205"/>
      <c r="AB43" s="205"/>
      <c r="AC43" s="205"/>
      <c r="AD43" s="205"/>
      <c r="AE43" s="207"/>
    </row>
    <row r="44" spans="2:31" ht="15.75" customHeight="1" thickBot="1">
      <c r="B44" s="857" t="s">
        <v>46</v>
      </c>
      <c r="C44" s="858"/>
      <c r="D44" s="858"/>
      <c r="E44" s="858"/>
      <c r="F44" s="858"/>
      <c r="G44" s="858"/>
      <c r="H44" s="858"/>
      <c r="I44" s="858"/>
      <c r="J44" s="858"/>
      <c r="K44" s="858"/>
      <c r="L44" s="858"/>
      <c r="M44" s="858"/>
      <c r="N44" s="858"/>
      <c r="O44" s="859"/>
      <c r="P44" s="208">
        <f aca="true" t="shared" si="2" ref="P44:AA44">SUM(P38:P43)</f>
        <v>0</v>
      </c>
      <c r="Q44" s="208">
        <f t="shared" si="2"/>
        <v>0</v>
      </c>
      <c r="R44" s="208">
        <f t="shared" si="2"/>
        <v>0</v>
      </c>
      <c r="S44" s="208">
        <f t="shared" si="2"/>
        <v>0</v>
      </c>
      <c r="T44" s="208">
        <f t="shared" si="2"/>
        <v>0</v>
      </c>
      <c r="U44" s="208">
        <f t="shared" si="2"/>
        <v>0</v>
      </c>
      <c r="V44" s="223">
        <f t="shared" si="2"/>
        <v>0</v>
      </c>
      <c r="W44" s="223">
        <f t="shared" si="2"/>
        <v>0</v>
      </c>
      <c r="X44" s="223">
        <f t="shared" si="2"/>
        <v>0</v>
      </c>
      <c r="Y44" s="223">
        <f t="shared" si="2"/>
        <v>0</v>
      </c>
      <c r="Z44" s="223">
        <f t="shared" si="2"/>
        <v>0</v>
      </c>
      <c r="AA44" s="223">
        <f t="shared" si="2"/>
        <v>0</v>
      </c>
      <c r="AB44" s="223">
        <f>SUM(AB38:AB43)</f>
        <v>0</v>
      </c>
      <c r="AC44" s="209"/>
      <c r="AD44" s="209"/>
      <c r="AE44" s="210"/>
    </row>
    <row r="45" ht="12" thickTop="1"/>
    <row r="46" spans="2:28" ht="11.25">
      <c r="B46" s="213" t="s">
        <v>249</v>
      </c>
      <c r="C46" s="213"/>
      <c r="D46" s="213" t="str">
        <f>+'S-3'!D42</f>
        <v>MBA</v>
      </c>
      <c r="E46" s="419"/>
      <c r="Z46" s="196"/>
      <c r="AA46" s="196"/>
      <c r="AB46" s="196"/>
    </row>
    <row r="47" spans="8:28" ht="12" thickBot="1">
      <c r="H47" s="193" t="str">
        <f>+H34</f>
        <v>CET CODE</v>
      </c>
      <c r="I47" s="360" t="str">
        <f>+I34</f>
        <v>ABCPU</v>
      </c>
      <c r="J47" s="744"/>
      <c r="Z47" s="196"/>
      <c r="AA47" s="196"/>
      <c r="AB47" s="196"/>
    </row>
    <row r="48" spans="2:31" ht="39.75" customHeight="1" thickTop="1">
      <c r="B48" s="867" t="s">
        <v>199</v>
      </c>
      <c r="C48" s="861" t="s">
        <v>111</v>
      </c>
      <c r="D48" s="861" t="s">
        <v>82</v>
      </c>
      <c r="E48" s="861" t="s">
        <v>200</v>
      </c>
      <c r="F48" s="861" t="s">
        <v>87</v>
      </c>
      <c r="G48" s="861" t="s">
        <v>42</v>
      </c>
      <c r="H48" s="861" t="s">
        <v>115</v>
      </c>
      <c r="I48" s="878" t="s">
        <v>53</v>
      </c>
      <c r="J48" s="873" t="str">
        <f>J35</f>
        <v>EMPLOYEE COMMUNITY</v>
      </c>
      <c r="K48" s="878" t="s">
        <v>60</v>
      </c>
      <c r="L48" s="861" t="s">
        <v>88</v>
      </c>
      <c r="M48" s="861" t="s">
        <v>58</v>
      </c>
      <c r="N48" s="861" t="s">
        <v>388</v>
      </c>
      <c r="O48" s="861" t="s">
        <v>114</v>
      </c>
      <c r="P48" s="860"/>
      <c r="Q48" s="860"/>
      <c r="R48" s="860"/>
      <c r="S48" s="860"/>
      <c r="T48" s="860"/>
      <c r="U48" s="875" t="s">
        <v>118</v>
      </c>
      <c r="V48" s="860" t="s">
        <v>119</v>
      </c>
      <c r="W48" s="860"/>
      <c r="X48" s="860" t="s">
        <v>120</v>
      </c>
      <c r="Y48" s="860"/>
      <c r="Z48" s="861" t="s">
        <v>49</v>
      </c>
      <c r="AA48" s="861" t="str">
        <f>+AA35</f>
        <v>ANY OTHER DEDUC-TIONS</v>
      </c>
      <c r="AB48" s="865" t="s">
        <v>410</v>
      </c>
      <c r="AC48" s="855" t="s">
        <v>84</v>
      </c>
      <c r="AD48" s="855"/>
      <c r="AE48" s="856"/>
    </row>
    <row r="49" spans="2:31" ht="40.5" customHeight="1" thickBot="1">
      <c r="B49" s="868"/>
      <c r="C49" s="862"/>
      <c r="D49" s="862"/>
      <c r="E49" s="862"/>
      <c r="F49" s="862"/>
      <c r="G49" s="862"/>
      <c r="H49" s="862"/>
      <c r="I49" s="879"/>
      <c r="J49" s="874"/>
      <c r="K49" s="879"/>
      <c r="L49" s="862"/>
      <c r="M49" s="862"/>
      <c r="N49" s="862"/>
      <c r="O49" s="862"/>
      <c r="P49" s="198" t="s">
        <v>51</v>
      </c>
      <c r="Q49" s="198" t="s">
        <v>108</v>
      </c>
      <c r="R49" s="198" t="s">
        <v>109</v>
      </c>
      <c r="S49" s="198" t="s">
        <v>110</v>
      </c>
      <c r="T49" s="198" t="s">
        <v>35</v>
      </c>
      <c r="U49" s="876"/>
      <c r="V49" s="200" t="s">
        <v>89</v>
      </c>
      <c r="W49" s="211" t="s">
        <v>90</v>
      </c>
      <c r="X49" s="200" t="s">
        <v>89</v>
      </c>
      <c r="Y49" s="199" t="s">
        <v>90</v>
      </c>
      <c r="Z49" s="862"/>
      <c r="AA49" s="862"/>
      <c r="AB49" s="866"/>
      <c r="AC49" s="201" t="s">
        <v>83</v>
      </c>
      <c r="AD49" s="201" t="s">
        <v>86</v>
      </c>
      <c r="AE49" s="202" t="s">
        <v>85</v>
      </c>
    </row>
    <row r="50" spans="2:31" ht="12" thickTop="1">
      <c r="B50" s="222"/>
      <c r="C50" s="205"/>
      <c r="D50" s="205"/>
      <c r="E50" s="205"/>
      <c r="F50" s="205"/>
      <c r="G50" s="205"/>
      <c r="H50" s="205"/>
      <c r="I50" s="205"/>
      <c r="J50" s="745"/>
      <c r="K50" s="205"/>
      <c r="L50" s="205"/>
      <c r="M50" s="205"/>
      <c r="N50" s="205"/>
      <c r="O50" s="205"/>
      <c r="P50" s="205"/>
      <c r="Q50" s="205"/>
      <c r="R50" s="205"/>
      <c r="S50" s="206"/>
      <c r="T50" s="205"/>
      <c r="U50" s="205"/>
      <c r="V50" s="205"/>
      <c r="W50" s="205"/>
      <c r="X50" s="205"/>
      <c r="Y50" s="205"/>
      <c r="Z50" s="205"/>
      <c r="AA50" s="205"/>
      <c r="AB50" s="205"/>
      <c r="AC50" s="205"/>
      <c r="AD50" s="205"/>
      <c r="AE50" s="207"/>
    </row>
    <row r="51" spans="2:31" ht="11.25">
      <c r="B51" s="222">
        <v>1</v>
      </c>
      <c r="C51" s="205"/>
      <c r="D51" s="205"/>
      <c r="E51" s="205"/>
      <c r="F51" s="205"/>
      <c r="G51" s="205"/>
      <c r="H51" s="205"/>
      <c r="I51" s="205"/>
      <c r="J51" s="745"/>
      <c r="K51" s="205"/>
      <c r="L51" s="205"/>
      <c r="M51" s="205"/>
      <c r="N51" s="205"/>
      <c r="O51" s="205"/>
      <c r="P51" s="204">
        <v>0</v>
      </c>
      <c r="Q51" s="204">
        <v>0</v>
      </c>
      <c r="R51" s="204">
        <v>0</v>
      </c>
      <c r="S51" s="204">
        <v>0</v>
      </c>
      <c r="T51" s="204">
        <f>+P51+Q51+R51+S51</f>
        <v>0</v>
      </c>
      <c r="U51" s="205">
        <v>0</v>
      </c>
      <c r="V51" s="205"/>
      <c r="W51" s="205"/>
      <c r="X51" s="205"/>
      <c r="Y51" s="205"/>
      <c r="Z51" s="205"/>
      <c r="AA51" s="205"/>
      <c r="AB51" s="205">
        <f>+T51-V51-X51-Z51-AA51</f>
        <v>0</v>
      </c>
      <c r="AC51" s="205"/>
      <c r="AD51" s="205"/>
      <c r="AE51" s="207"/>
    </row>
    <row r="52" spans="2:31" ht="11.25">
      <c r="B52" s="222">
        <v>2</v>
      </c>
      <c r="C52" s="205"/>
      <c r="D52" s="205"/>
      <c r="E52" s="205"/>
      <c r="F52" s="205"/>
      <c r="G52" s="205"/>
      <c r="H52" s="205"/>
      <c r="I52" s="205"/>
      <c r="J52" s="745"/>
      <c r="K52" s="205"/>
      <c r="L52" s="205"/>
      <c r="M52" s="205"/>
      <c r="N52" s="205"/>
      <c r="O52" s="205"/>
      <c r="P52" s="204"/>
      <c r="Q52" s="204"/>
      <c r="R52" s="204"/>
      <c r="S52" s="204"/>
      <c r="T52" s="204">
        <f>+P52+Q52+R52+S52</f>
        <v>0</v>
      </c>
      <c r="U52" s="205"/>
      <c r="V52" s="205"/>
      <c r="W52" s="205"/>
      <c r="X52" s="205"/>
      <c r="Y52" s="205"/>
      <c r="Z52" s="205"/>
      <c r="AA52" s="205"/>
      <c r="AB52" s="205">
        <f>+T52-V52-X52-Z52-AA52</f>
        <v>0</v>
      </c>
      <c r="AC52" s="205"/>
      <c r="AD52" s="205"/>
      <c r="AE52" s="207"/>
    </row>
    <row r="53" spans="2:31" ht="11.25">
      <c r="B53" s="222">
        <v>3</v>
      </c>
      <c r="C53" s="205"/>
      <c r="D53" s="205"/>
      <c r="E53" s="205"/>
      <c r="F53" s="205"/>
      <c r="G53" s="205"/>
      <c r="H53" s="205"/>
      <c r="I53" s="205"/>
      <c r="J53" s="745"/>
      <c r="K53" s="205"/>
      <c r="L53" s="205"/>
      <c r="M53" s="205"/>
      <c r="N53" s="205"/>
      <c r="O53" s="205"/>
      <c r="P53" s="204"/>
      <c r="Q53" s="204"/>
      <c r="R53" s="204"/>
      <c r="S53" s="204"/>
      <c r="T53" s="204">
        <f>+P53+Q53+R53+S53</f>
        <v>0</v>
      </c>
      <c r="U53" s="205"/>
      <c r="V53" s="205"/>
      <c r="W53" s="205"/>
      <c r="X53" s="205"/>
      <c r="Y53" s="205"/>
      <c r="Z53" s="205"/>
      <c r="AA53" s="205"/>
      <c r="AB53" s="205">
        <f>+T53-V53-X53-Z53-AA53</f>
        <v>0</v>
      </c>
      <c r="AC53" s="205"/>
      <c r="AD53" s="205"/>
      <c r="AE53" s="207"/>
    </row>
    <row r="54" spans="2:31" ht="11.25">
      <c r="B54" s="334" t="s">
        <v>196</v>
      </c>
      <c r="C54" s="205"/>
      <c r="D54" s="205"/>
      <c r="E54" s="205"/>
      <c r="F54" s="205"/>
      <c r="G54" s="205"/>
      <c r="H54" s="205"/>
      <c r="I54" s="205"/>
      <c r="J54" s="745"/>
      <c r="K54" s="205"/>
      <c r="L54" s="205"/>
      <c r="M54" s="205"/>
      <c r="N54" s="205"/>
      <c r="O54" s="205"/>
      <c r="P54" s="204"/>
      <c r="Q54" s="204"/>
      <c r="R54" s="204"/>
      <c r="S54" s="204"/>
      <c r="T54" s="204"/>
      <c r="U54" s="205"/>
      <c r="V54" s="205"/>
      <c r="W54" s="205"/>
      <c r="X54" s="205"/>
      <c r="Y54" s="205"/>
      <c r="Z54" s="205"/>
      <c r="AA54" s="205"/>
      <c r="AB54" s="205"/>
      <c r="AC54" s="205"/>
      <c r="AD54" s="205"/>
      <c r="AE54" s="207"/>
    </row>
    <row r="55" spans="2:31" ht="11.25">
      <c r="B55" s="222">
        <v>1</v>
      </c>
      <c r="C55" s="205"/>
      <c r="D55" s="205"/>
      <c r="E55" s="205"/>
      <c r="F55" s="205"/>
      <c r="G55" s="205"/>
      <c r="H55" s="205"/>
      <c r="I55" s="205"/>
      <c r="J55" s="745"/>
      <c r="K55" s="205"/>
      <c r="L55" s="205"/>
      <c r="M55" s="205"/>
      <c r="N55" s="205"/>
      <c r="O55" s="205"/>
      <c r="P55" s="204"/>
      <c r="Q55" s="204"/>
      <c r="R55" s="204"/>
      <c r="S55" s="204"/>
      <c r="T55" s="204"/>
      <c r="U55" s="205"/>
      <c r="V55" s="205"/>
      <c r="W55" s="205"/>
      <c r="X55" s="205"/>
      <c r="Y55" s="205"/>
      <c r="Z55" s="205"/>
      <c r="AA55" s="205"/>
      <c r="AB55" s="205"/>
      <c r="AC55" s="205"/>
      <c r="AD55" s="205"/>
      <c r="AE55" s="207"/>
    </row>
    <row r="56" spans="2:31" ht="11.25">
      <c r="B56" s="222">
        <v>2</v>
      </c>
      <c r="C56" s="205"/>
      <c r="D56" s="205"/>
      <c r="E56" s="205"/>
      <c r="F56" s="205"/>
      <c r="G56" s="205"/>
      <c r="H56" s="205"/>
      <c r="I56" s="205"/>
      <c r="J56" s="745"/>
      <c r="K56" s="205"/>
      <c r="L56" s="205"/>
      <c r="M56" s="205"/>
      <c r="N56" s="205"/>
      <c r="O56" s="205"/>
      <c r="P56" s="204"/>
      <c r="Q56" s="204"/>
      <c r="R56" s="204"/>
      <c r="S56" s="204"/>
      <c r="T56" s="204"/>
      <c r="U56" s="205"/>
      <c r="V56" s="205"/>
      <c r="W56" s="205"/>
      <c r="X56" s="205"/>
      <c r="Y56" s="205"/>
      <c r="Z56" s="205"/>
      <c r="AA56" s="205"/>
      <c r="AB56" s="205"/>
      <c r="AC56" s="205"/>
      <c r="AD56" s="205"/>
      <c r="AE56" s="207"/>
    </row>
    <row r="57" spans="2:31" ht="15.75" customHeight="1" thickBot="1">
      <c r="B57" s="857" t="s">
        <v>46</v>
      </c>
      <c r="C57" s="858"/>
      <c r="D57" s="858"/>
      <c r="E57" s="858"/>
      <c r="F57" s="858"/>
      <c r="G57" s="858"/>
      <c r="H57" s="858"/>
      <c r="I57" s="858"/>
      <c r="J57" s="858"/>
      <c r="K57" s="858"/>
      <c r="L57" s="858"/>
      <c r="M57" s="858"/>
      <c r="N57" s="858"/>
      <c r="O57" s="859"/>
      <c r="P57" s="208">
        <f aca="true" t="shared" si="3" ref="P57:AA57">SUM(P51:P56)</f>
        <v>0</v>
      </c>
      <c r="Q57" s="208">
        <f t="shared" si="3"/>
        <v>0</v>
      </c>
      <c r="R57" s="208">
        <f t="shared" si="3"/>
        <v>0</v>
      </c>
      <c r="S57" s="208">
        <f t="shared" si="3"/>
        <v>0</v>
      </c>
      <c r="T57" s="208">
        <f t="shared" si="3"/>
        <v>0</v>
      </c>
      <c r="U57" s="208">
        <f t="shared" si="3"/>
        <v>0</v>
      </c>
      <c r="V57" s="223">
        <f t="shared" si="3"/>
        <v>0</v>
      </c>
      <c r="W57" s="223">
        <f t="shared" si="3"/>
        <v>0</v>
      </c>
      <c r="X57" s="223">
        <f t="shared" si="3"/>
        <v>0</v>
      </c>
      <c r="Y57" s="223">
        <f t="shared" si="3"/>
        <v>0</v>
      </c>
      <c r="Z57" s="223">
        <f t="shared" si="3"/>
        <v>0</v>
      </c>
      <c r="AA57" s="223">
        <f t="shared" si="3"/>
        <v>0</v>
      </c>
      <c r="AB57" s="223">
        <f>SUM(AB51:AB56)</f>
        <v>0</v>
      </c>
      <c r="AC57" s="209"/>
      <c r="AD57" s="209"/>
      <c r="AE57" s="210"/>
    </row>
    <row r="58" ht="12" thickTop="1"/>
    <row r="59" spans="2:28" ht="11.25">
      <c r="B59" s="213" t="str">
        <f>+'S-3'!B121</f>
        <v>PROGRAMME:</v>
      </c>
      <c r="C59" s="213"/>
      <c r="D59" s="213" t="str">
        <f>+'S-3'!D54</f>
        <v>OTHERS IF ANY</v>
      </c>
      <c r="E59" s="213"/>
      <c r="Z59" s="196"/>
      <c r="AA59" s="196"/>
      <c r="AB59" s="196"/>
    </row>
    <row r="60" spans="8:28" ht="12" thickBot="1">
      <c r="H60" s="193" t="str">
        <f>+H47</f>
        <v>CET CODE</v>
      </c>
      <c r="I60" s="360" t="str">
        <f>+I47</f>
        <v>ABCPU</v>
      </c>
      <c r="J60" s="744"/>
      <c r="Z60" s="196"/>
      <c r="AA60" s="196"/>
      <c r="AB60" s="196"/>
    </row>
    <row r="61" spans="2:31" ht="39.75" customHeight="1" thickTop="1">
      <c r="B61" s="867" t="s">
        <v>199</v>
      </c>
      <c r="C61" s="861" t="s">
        <v>111</v>
      </c>
      <c r="D61" s="861" t="s">
        <v>82</v>
      </c>
      <c r="E61" s="861" t="s">
        <v>200</v>
      </c>
      <c r="F61" s="861" t="s">
        <v>87</v>
      </c>
      <c r="G61" s="861" t="s">
        <v>42</v>
      </c>
      <c r="H61" s="861" t="s">
        <v>115</v>
      </c>
      <c r="I61" s="878" t="s">
        <v>53</v>
      </c>
      <c r="J61" s="873" t="str">
        <f>J48</f>
        <v>EMPLOYEE COMMUNITY</v>
      </c>
      <c r="K61" s="878" t="s">
        <v>60</v>
      </c>
      <c r="L61" s="861" t="s">
        <v>88</v>
      </c>
      <c r="M61" s="861" t="s">
        <v>58</v>
      </c>
      <c r="N61" s="861" t="s">
        <v>388</v>
      </c>
      <c r="O61" s="861" t="s">
        <v>114</v>
      </c>
      <c r="P61" s="860"/>
      <c r="Q61" s="860"/>
      <c r="R61" s="860"/>
      <c r="S61" s="860"/>
      <c r="T61" s="860"/>
      <c r="U61" s="875" t="s">
        <v>118</v>
      </c>
      <c r="V61" s="860" t="s">
        <v>119</v>
      </c>
      <c r="W61" s="860"/>
      <c r="X61" s="860" t="s">
        <v>120</v>
      </c>
      <c r="Y61" s="860"/>
      <c r="Z61" s="861" t="s">
        <v>49</v>
      </c>
      <c r="AA61" s="861" t="str">
        <f>+AA48</f>
        <v>ANY OTHER DEDUC-TIONS</v>
      </c>
      <c r="AB61" s="865" t="s">
        <v>410</v>
      </c>
      <c r="AC61" s="855" t="s">
        <v>84</v>
      </c>
      <c r="AD61" s="855"/>
      <c r="AE61" s="856"/>
    </row>
    <row r="62" spans="2:31" ht="36.75" customHeight="1" thickBot="1">
      <c r="B62" s="868"/>
      <c r="C62" s="862"/>
      <c r="D62" s="862"/>
      <c r="E62" s="862"/>
      <c r="F62" s="862"/>
      <c r="G62" s="862"/>
      <c r="H62" s="862"/>
      <c r="I62" s="879"/>
      <c r="J62" s="874"/>
      <c r="K62" s="879"/>
      <c r="L62" s="862"/>
      <c r="M62" s="862"/>
      <c r="N62" s="862"/>
      <c r="O62" s="862"/>
      <c r="P62" s="198" t="s">
        <v>51</v>
      </c>
      <c r="Q62" s="198" t="s">
        <v>108</v>
      </c>
      <c r="R62" s="198" t="s">
        <v>109</v>
      </c>
      <c r="S62" s="198" t="s">
        <v>110</v>
      </c>
      <c r="T62" s="198" t="s">
        <v>35</v>
      </c>
      <c r="U62" s="876"/>
      <c r="V62" s="200" t="s">
        <v>89</v>
      </c>
      <c r="W62" s="211" t="s">
        <v>90</v>
      </c>
      <c r="X62" s="200" t="s">
        <v>89</v>
      </c>
      <c r="Y62" s="199" t="s">
        <v>90</v>
      </c>
      <c r="Z62" s="862"/>
      <c r="AA62" s="862"/>
      <c r="AB62" s="866"/>
      <c r="AC62" s="201" t="s">
        <v>83</v>
      </c>
      <c r="AD62" s="201" t="s">
        <v>86</v>
      </c>
      <c r="AE62" s="202" t="s">
        <v>85</v>
      </c>
    </row>
    <row r="63" spans="2:31" ht="12" thickTop="1">
      <c r="B63" s="222"/>
      <c r="C63" s="205"/>
      <c r="D63" s="205"/>
      <c r="E63" s="205"/>
      <c r="F63" s="205"/>
      <c r="G63" s="205"/>
      <c r="H63" s="205"/>
      <c r="I63" s="205"/>
      <c r="J63" s="745"/>
      <c r="K63" s="205"/>
      <c r="L63" s="205"/>
      <c r="M63" s="205"/>
      <c r="N63" s="205"/>
      <c r="O63" s="205"/>
      <c r="P63" s="205"/>
      <c r="Q63" s="205"/>
      <c r="R63" s="205"/>
      <c r="S63" s="206"/>
      <c r="T63" s="205"/>
      <c r="U63" s="205"/>
      <c r="V63" s="205"/>
      <c r="W63" s="205"/>
      <c r="X63" s="205"/>
      <c r="Y63" s="205"/>
      <c r="Z63" s="205"/>
      <c r="AA63" s="205"/>
      <c r="AB63" s="205"/>
      <c r="AC63" s="205"/>
      <c r="AD63" s="205"/>
      <c r="AE63" s="207"/>
    </row>
    <row r="64" spans="2:31" ht="11.25">
      <c r="B64" s="222">
        <v>1</v>
      </c>
      <c r="C64" s="205"/>
      <c r="D64" s="205"/>
      <c r="E64" s="205"/>
      <c r="F64" s="205"/>
      <c r="G64" s="205"/>
      <c r="H64" s="205"/>
      <c r="I64" s="205"/>
      <c r="J64" s="745"/>
      <c r="K64" s="205"/>
      <c r="L64" s="205"/>
      <c r="M64" s="205"/>
      <c r="N64" s="205"/>
      <c r="O64" s="205"/>
      <c r="P64" s="204">
        <v>0</v>
      </c>
      <c r="Q64" s="204">
        <v>0</v>
      </c>
      <c r="R64" s="204">
        <v>0</v>
      </c>
      <c r="S64" s="204">
        <v>0</v>
      </c>
      <c r="T64" s="204">
        <f>+P64+Q64+R64+S64</f>
        <v>0</v>
      </c>
      <c r="U64" s="205">
        <v>0</v>
      </c>
      <c r="V64" s="205"/>
      <c r="W64" s="205"/>
      <c r="X64" s="205"/>
      <c r="Y64" s="205"/>
      <c r="Z64" s="205"/>
      <c r="AA64" s="205"/>
      <c r="AB64" s="205">
        <f>+T64-V64-X64-Z64-AA64</f>
        <v>0</v>
      </c>
      <c r="AC64" s="205"/>
      <c r="AD64" s="205"/>
      <c r="AE64" s="207"/>
    </row>
    <row r="65" spans="2:31" ht="11.25">
      <c r="B65" s="222">
        <v>2</v>
      </c>
      <c r="C65" s="205"/>
      <c r="D65" s="205"/>
      <c r="E65" s="205"/>
      <c r="F65" s="205"/>
      <c r="G65" s="205"/>
      <c r="H65" s="205"/>
      <c r="I65" s="205"/>
      <c r="J65" s="745"/>
      <c r="K65" s="205"/>
      <c r="L65" s="205"/>
      <c r="M65" s="205"/>
      <c r="N65" s="205"/>
      <c r="O65" s="205"/>
      <c r="P65" s="204"/>
      <c r="Q65" s="204"/>
      <c r="R65" s="204"/>
      <c r="S65" s="204"/>
      <c r="T65" s="204">
        <f>+P65+Q65+R65+S65</f>
        <v>0</v>
      </c>
      <c r="U65" s="205"/>
      <c r="V65" s="205"/>
      <c r="W65" s="205"/>
      <c r="X65" s="205"/>
      <c r="Y65" s="205"/>
      <c r="Z65" s="205"/>
      <c r="AA65" s="205"/>
      <c r="AB65" s="205">
        <f>+T65-V65-X65-Z65-AA65</f>
        <v>0</v>
      </c>
      <c r="AC65" s="205"/>
      <c r="AD65" s="205"/>
      <c r="AE65" s="207"/>
    </row>
    <row r="66" spans="2:31" ht="11.25">
      <c r="B66" s="222">
        <v>3</v>
      </c>
      <c r="C66" s="205"/>
      <c r="D66" s="205"/>
      <c r="E66" s="205"/>
      <c r="F66" s="205"/>
      <c r="G66" s="205"/>
      <c r="H66" s="205"/>
      <c r="I66" s="205"/>
      <c r="J66" s="745"/>
      <c r="K66" s="205"/>
      <c r="L66" s="205"/>
      <c r="M66" s="205"/>
      <c r="N66" s="205"/>
      <c r="O66" s="205"/>
      <c r="P66" s="204"/>
      <c r="Q66" s="204"/>
      <c r="R66" s="204"/>
      <c r="S66" s="765"/>
      <c r="T66" s="204">
        <f>+P66+Q66+R66+S66</f>
        <v>0</v>
      </c>
      <c r="U66" s="205"/>
      <c r="V66" s="205"/>
      <c r="W66" s="205"/>
      <c r="X66" s="205"/>
      <c r="Y66" s="205"/>
      <c r="Z66" s="205"/>
      <c r="AA66" s="205"/>
      <c r="AB66" s="205">
        <f>+T66-V66-X66-Z66-AA66</f>
        <v>0</v>
      </c>
      <c r="AC66" s="205"/>
      <c r="AD66" s="205"/>
      <c r="AE66" s="207"/>
    </row>
    <row r="67" spans="2:31" ht="11.25">
      <c r="B67" s="334" t="s">
        <v>196</v>
      </c>
      <c r="C67" s="205"/>
      <c r="D67" s="205"/>
      <c r="E67" s="205"/>
      <c r="F67" s="205"/>
      <c r="G67" s="205"/>
      <c r="H67" s="205"/>
      <c r="I67" s="205"/>
      <c r="J67" s="745"/>
      <c r="K67" s="205"/>
      <c r="L67" s="205"/>
      <c r="M67" s="205"/>
      <c r="N67" s="205"/>
      <c r="O67" s="205"/>
      <c r="P67" s="204"/>
      <c r="Q67" s="204"/>
      <c r="R67" s="204"/>
      <c r="S67" s="204"/>
      <c r="T67" s="204"/>
      <c r="U67" s="205"/>
      <c r="V67" s="205"/>
      <c r="W67" s="205"/>
      <c r="X67" s="205"/>
      <c r="Y67" s="205"/>
      <c r="Z67" s="205"/>
      <c r="AA67" s="205"/>
      <c r="AB67" s="205"/>
      <c r="AC67" s="205"/>
      <c r="AD67" s="205"/>
      <c r="AE67" s="207"/>
    </row>
    <row r="68" spans="2:31" ht="11.25">
      <c r="B68" s="222">
        <v>1</v>
      </c>
      <c r="C68" s="205"/>
      <c r="D68" s="205"/>
      <c r="E68" s="205"/>
      <c r="F68" s="205"/>
      <c r="G68" s="205"/>
      <c r="H68" s="205"/>
      <c r="I68" s="205"/>
      <c r="J68" s="745"/>
      <c r="K68" s="205"/>
      <c r="L68" s="205"/>
      <c r="M68" s="205"/>
      <c r="N68" s="205"/>
      <c r="O68" s="205"/>
      <c r="P68" s="204"/>
      <c r="Q68" s="204"/>
      <c r="R68" s="204"/>
      <c r="S68" s="204"/>
      <c r="T68" s="204"/>
      <c r="U68" s="205"/>
      <c r="V68" s="205"/>
      <c r="W68" s="205"/>
      <c r="X68" s="205"/>
      <c r="Y68" s="205"/>
      <c r="Z68" s="205"/>
      <c r="AA68" s="205"/>
      <c r="AB68" s="205"/>
      <c r="AC68" s="205"/>
      <c r="AD68" s="205"/>
      <c r="AE68" s="207"/>
    </row>
    <row r="69" spans="2:31" ht="11.25">
      <c r="B69" s="222">
        <v>2</v>
      </c>
      <c r="C69" s="205"/>
      <c r="D69" s="205"/>
      <c r="E69" s="205"/>
      <c r="F69" s="205"/>
      <c r="G69" s="205"/>
      <c r="H69" s="205"/>
      <c r="I69" s="205"/>
      <c r="J69" s="745"/>
      <c r="K69" s="205"/>
      <c r="L69" s="205"/>
      <c r="M69" s="205"/>
      <c r="N69" s="205"/>
      <c r="O69" s="205"/>
      <c r="P69" s="204"/>
      <c r="Q69" s="204"/>
      <c r="R69" s="204"/>
      <c r="S69" s="204"/>
      <c r="T69" s="204"/>
      <c r="U69" s="205"/>
      <c r="V69" s="205"/>
      <c r="W69" s="205"/>
      <c r="X69" s="205"/>
      <c r="Y69" s="205"/>
      <c r="Z69" s="205"/>
      <c r="AA69" s="205"/>
      <c r="AB69" s="205"/>
      <c r="AC69" s="205"/>
      <c r="AD69" s="205"/>
      <c r="AE69" s="207"/>
    </row>
    <row r="70" spans="2:31" ht="15.75" customHeight="1" thickBot="1">
      <c r="B70" s="857" t="s">
        <v>46</v>
      </c>
      <c r="C70" s="858"/>
      <c r="D70" s="858"/>
      <c r="E70" s="858"/>
      <c r="F70" s="858"/>
      <c r="G70" s="858"/>
      <c r="H70" s="858"/>
      <c r="I70" s="858"/>
      <c r="J70" s="858"/>
      <c r="K70" s="858"/>
      <c r="L70" s="858"/>
      <c r="M70" s="858"/>
      <c r="N70" s="858"/>
      <c r="O70" s="859"/>
      <c r="P70" s="208">
        <f aca="true" t="shared" si="4" ref="P70:AA70">SUM(P64:P69)</f>
        <v>0</v>
      </c>
      <c r="Q70" s="208">
        <f t="shared" si="4"/>
        <v>0</v>
      </c>
      <c r="R70" s="208">
        <f t="shared" si="4"/>
        <v>0</v>
      </c>
      <c r="S70" s="208">
        <f t="shared" si="4"/>
        <v>0</v>
      </c>
      <c r="T70" s="208">
        <f t="shared" si="4"/>
        <v>0</v>
      </c>
      <c r="U70" s="208">
        <f t="shared" si="4"/>
        <v>0</v>
      </c>
      <c r="V70" s="223">
        <f t="shared" si="4"/>
        <v>0</v>
      </c>
      <c r="W70" s="223">
        <f t="shared" si="4"/>
        <v>0</v>
      </c>
      <c r="X70" s="223">
        <f t="shared" si="4"/>
        <v>0</v>
      </c>
      <c r="Y70" s="223">
        <f t="shared" si="4"/>
        <v>0</v>
      </c>
      <c r="Z70" s="223">
        <f t="shared" si="4"/>
        <v>0</v>
      </c>
      <c r="AA70" s="223">
        <f t="shared" si="4"/>
        <v>0</v>
      </c>
      <c r="AB70" s="223">
        <f>SUM(AB64:AB69)</f>
        <v>0</v>
      </c>
      <c r="AC70" s="209"/>
      <c r="AD70" s="209"/>
      <c r="AE70" s="210"/>
    </row>
    <row r="71" ht="12" thickTop="1"/>
    <row r="72" ht="11.25"/>
    <row r="73" ht="11.25"/>
    <row r="74" spans="2:19" ht="20.25">
      <c r="B74" s="881" t="s">
        <v>264</v>
      </c>
      <c r="C74" s="881"/>
      <c r="D74" s="881"/>
      <c r="E74" s="882" t="s">
        <v>422</v>
      </c>
      <c r="F74" s="882"/>
      <c r="G74" s="882"/>
      <c r="H74" s="882"/>
      <c r="I74" s="882"/>
      <c r="J74" s="882"/>
      <c r="K74" s="882"/>
      <c r="L74" s="882"/>
      <c r="M74" s="882"/>
      <c r="N74" s="882"/>
      <c r="O74" s="882"/>
      <c r="P74" s="882"/>
      <c r="Q74" s="882"/>
      <c r="R74" s="882"/>
      <c r="S74" s="882"/>
    </row>
    <row r="75" ht="11.25"/>
    <row r="76" ht="11.25">
      <c r="B76" s="221"/>
    </row>
    <row r="77" ht="18">
      <c r="B77" s="214" t="str">
        <f>+B4</f>
        <v>ABC PRIVATE UNIVERSITY</v>
      </c>
    </row>
    <row r="78" ht="11.25"/>
    <row r="79" spans="3:31" ht="15">
      <c r="C79" s="194"/>
      <c r="D79" s="194"/>
      <c r="E79" s="194"/>
      <c r="F79" s="194"/>
      <c r="G79" s="194"/>
      <c r="H79" s="194"/>
      <c r="I79" s="194"/>
      <c r="J79" s="743"/>
      <c r="K79" s="194"/>
      <c r="L79" s="194"/>
      <c r="M79" s="195"/>
      <c r="N79" s="195"/>
      <c r="O79" s="195"/>
      <c r="P79" s="195"/>
      <c r="Q79" s="195"/>
      <c r="R79" s="195"/>
      <c r="S79" s="773"/>
      <c r="T79" s="195"/>
      <c r="U79" s="195"/>
      <c r="V79" s="195"/>
      <c r="W79" s="195"/>
      <c r="X79" s="195"/>
      <c r="Y79" s="195"/>
      <c r="Z79" s="195"/>
      <c r="AA79" s="195"/>
      <c r="AB79" s="195"/>
      <c r="AC79" s="871"/>
      <c r="AD79" s="871"/>
      <c r="AE79" s="871"/>
    </row>
    <row r="80" ht="11.25"/>
    <row r="81" spans="2:29" ht="11.25">
      <c r="B81" s="213" t="s">
        <v>249</v>
      </c>
      <c r="C81" s="213"/>
      <c r="D81" s="213" t="str">
        <f>+D7</f>
        <v> B.TECH</v>
      </c>
      <c r="E81" s="331"/>
      <c r="Z81" s="196"/>
      <c r="AA81" s="196"/>
      <c r="AB81" s="196"/>
      <c r="AC81" s="221" t="str">
        <f>+AC7</f>
        <v>AMOUNT IN RUPEES</v>
      </c>
    </row>
    <row r="82" spans="8:28" ht="12" thickBot="1">
      <c r="H82" s="193" t="str">
        <f>+H8</f>
        <v>CET CODE</v>
      </c>
      <c r="I82" s="360" t="str">
        <f>+I8</f>
        <v>ABCPU</v>
      </c>
      <c r="J82" s="744"/>
      <c r="Z82" s="196"/>
      <c r="AA82" s="196"/>
      <c r="AB82" s="196"/>
    </row>
    <row r="83" spans="2:31" ht="39.75" customHeight="1" thickTop="1">
      <c r="B83" s="867" t="s">
        <v>199</v>
      </c>
      <c r="C83" s="861" t="s">
        <v>111</v>
      </c>
      <c r="D83" s="861" t="s">
        <v>82</v>
      </c>
      <c r="E83" s="861" t="s">
        <v>200</v>
      </c>
      <c r="F83" s="861" t="s">
        <v>87</v>
      </c>
      <c r="G83" s="861" t="s">
        <v>42</v>
      </c>
      <c r="H83" s="861" t="s">
        <v>115</v>
      </c>
      <c r="I83" s="878" t="s">
        <v>53</v>
      </c>
      <c r="J83" s="873" t="str">
        <f>J61</f>
        <v>EMPLOYEE COMMUNITY</v>
      </c>
      <c r="K83" s="878" t="s">
        <v>60</v>
      </c>
      <c r="L83" s="861" t="s">
        <v>88</v>
      </c>
      <c r="M83" s="861" t="s">
        <v>58</v>
      </c>
      <c r="N83" s="861" t="s">
        <v>388</v>
      </c>
      <c r="O83" s="861" t="s">
        <v>114</v>
      </c>
      <c r="P83" s="860"/>
      <c r="Q83" s="860"/>
      <c r="R83" s="860"/>
      <c r="S83" s="860"/>
      <c r="T83" s="860"/>
      <c r="U83" s="875" t="s">
        <v>118</v>
      </c>
      <c r="V83" s="860" t="s">
        <v>119</v>
      </c>
      <c r="W83" s="860"/>
      <c r="X83" s="860" t="s">
        <v>120</v>
      </c>
      <c r="Y83" s="860"/>
      <c r="Z83" s="861" t="s">
        <v>49</v>
      </c>
      <c r="AA83" s="861" t="str">
        <f>+AA61</f>
        <v>ANY OTHER DEDUC-TIONS</v>
      </c>
      <c r="AB83" s="865" t="s">
        <v>410</v>
      </c>
      <c r="AC83" s="855" t="s">
        <v>84</v>
      </c>
      <c r="AD83" s="855"/>
      <c r="AE83" s="856"/>
    </row>
    <row r="84" spans="2:31" ht="37.5" customHeight="1" thickBot="1">
      <c r="B84" s="868"/>
      <c r="C84" s="862"/>
      <c r="D84" s="862"/>
      <c r="E84" s="862"/>
      <c r="F84" s="862"/>
      <c r="G84" s="862"/>
      <c r="H84" s="862"/>
      <c r="I84" s="879"/>
      <c r="J84" s="874"/>
      <c r="K84" s="879"/>
      <c r="L84" s="862"/>
      <c r="M84" s="862"/>
      <c r="N84" s="862"/>
      <c r="O84" s="862"/>
      <c r="P84" s="198" t="s">
        <v>51</v>
      </c>
      <c r="Q84" s="198" t="s">
        <v>108</v>
      </c>
      <c r="R84" s="198" t="s">
        <v>109</v>
      </c>
      <c r="S84" s="198" t="s">
        <v>110</v>
      </c>
      <c r="T84" s="198" t="s">
        <v>35</v>
      </c>
      <c r="U84" s="876"/>
      <c r="V84" s="200" t="s">
        <v>89</v>
      </c>
      <c r="W84" s="211" t="s">
        <v>90</v>
      </c>
      <c r="X84" s="200" t="s">
        <v>89</v>
      </c>
      <c r="Y84" s="199" t="s">
        <v>90</v>
      </c>
      <c r="Z84" s="862"/>
      <c r="AA84" s="862"/>
      <c r="AB84" s="866"/>
      <c r="AC84" s="201" t="s">
        <v>83</v>
      </c>
      <c r="AD84" s="201" t="s">
        <v>86</v>
      </c>
      <c r="AE84" s="202" t="s">
        <v>85</v>
      </c>
    </row>
    <row r="85" spans="2:31" ht="12" thickTop="1">
      <c r="B85" s="222"/>
      <c r="C85" s="205"/>
      <c r="D85" s="205"/>
      <c r="E85" s="205"/>
      <c r="F85" s="205"/>
      <c r="G85" s="205"/>
      <c r="H85" s="205"/>
      <c r="I85" s="205"/>
      <c r="J85" s="745"/>
      <c r="K85" s="205"/>
      <c r="L85" s="205"/>
      <c r="M85" s="205"/>
      <c r="N85" s="205"/>
      <c r="O85" s="205"/>
      <c r="P85" s="205"/>
      <c r="Q85" s="205"/>
      <c r="R85" s="205"/>
      <c r="S85" s="206"/>
      <c r="T85" s="205"/>
      <c r="U85" s="205"/>
      <c r="V85" s="205"/>
      <c r="W85" s="205"/>
      <c r="X85" s="205"/>
      <c r="Y85" s="205"/>
      <c r="Z85" s="205"/>
      <c r="AA85" s="205"/>
      <c r="AB85" s="205"/>
      <c r="AC85" s="205"/>
      <c r="AD85" s="205"/>
      <c r="AE85" s="207"/>
    </row>
    <row r="86" spans="2:31" ht="11.25">
      <c r="B86" s="222">
        <v>1</v>
      </c>
      <c r="C86" s="205"/>
      <c r="D86" s="205"/>
      <c r="E86" s="205"/>
      <c r="F86" s="205"/>
      <c r="G86" s="205"/>
      <c r="H86" s="205"/>
      <c r="I86" s="205"/>
      <c r="J86" s="745"/>
      <c r="K86" s="205"/>
      <c r="L86" s="205"/>
      <c r="M86" s="205"/>
      <c r="N86" s="205"/>
      <c r="O86" s="205"/>
      <c r="P86" s="204">
        <v>180000</v>
      </c>
      <c r="Q86" s="204">
        <v>0</v>
      </c>
      <c r="R86" s="204">
        <v>0</v>
      </c>
      <c r="S86" s="204">
        <v>0</v>
      </c>
      <c r="T86" s="204">
        <f>+P86+Q86+R86+S86</f>
        <v>180000</v>
      </c>
      <c r="U86" s="205">
        <v>100000</v>
      </c>
      <c r="V86" s="205"/>
      <c r="W86" s="205"/>
      <c r="X86" s="205"/>
      <c r="Y86" s="205"/>
      <c r="Z86" s="205"/>
      <c r="AA86" s="205"/>
      <c r="AB86" s="205">
        <f>+T86-V86-X86-Z86-AA86</f>
        <v>180000</v>
      </c>
      <c r="AC86" s="205"/>
      <c r="AD86" s="205"/>
      <c r="AE86" s="207"/>
    </row>
    <row r="87" spans="2:31" ht="11.25">
      <c r="B87" s="222">
        <v>2</v>
      </c>
      <c r="C87" s="205"/>
      <c r="D87" s="205"/>
      <c r="E87" s="205"/>
      <c r="F87" s="205"/>
      <c r="G87" s="205"/>
      <c r="H87" s="205"/>
      <c r="I87" s="205"/>
      <c r="J87" s="745"/>
      <c r="K87" s="205"/>
      <c r="L87" s="205"/>
      <c r="M87" s="205"/>
      <c r="N87" s="205"/>
      <c r="O87" s="205"/>
      <c r="P87" s="204"/>
      <c r="Q87" s="204"/>
      <c r="R87" s="204"/>
      <c r="S87" s="204"/>
      <c r="T87" s="204">
        <f>+P87+Q87+R87+S87</f>
        <v>0</v>
      </c>
      <c r="U87" s="205"/>
      <c r="V87" s="205"/>
      <c r="W87" s="205"/>
      <c r="X87" s="205"/>
      <c r="Y87" s="205"/>
      <c r="Z87" s="205"/>
      <c r="AA87" s="205"/>
      <c r="AB87" s="205">
        <f>+T87-V87-X87-Z87-AA87</f>
        <v>0</v>
      </c>
      <c r="AC87" s="205"/>
      <c r="AD87" s="205"/>
      <c r="AE87" s="207"/>
    </row>
    <row r="88" spans="2:31" ht="11.25">
      <c r="B88" s="222">
        <v>3</v>
      </c>
      <c r="C88" s="205"/>
      <c r="D88" s="205"/>
      <c r="E88" s="205"/>
      <c r="F88" s="205"/>
      <c r="G88" s="205"/>
      <c r="H88" s="205"/>
      <c r="I88" s="205"/>
      <c r="J88" s="745"/>
      <c r="K88" s="205"/>
      <c r="L88" s="205"/>
      <c r="M88" s="205"/>
      <c r="N88" s="205"/>
      <c r="O88" s="205"/>
      <c r="P88" s="204"/>
      <c r="Q88" s="204"/>
      <c r="R88" s="204"/>
      <c r="S88" s="204"/>
      <c r="T88" s="204">
        <f>+P88+Q88+R88+S88</f>
        <v>0</v>
      </c>
      <c r="U88" s="205"/>
      <c r="V88" s="205"/>
      <c r="W88" s="205"/>
      <c r="X88" s="205"/>
      <c r="Y88" s="205"/>
      <c r="Z88" s="205"/>
      <c r="AA88" s="205"/>
      <c r="AB88" s="205">
        <f>+T88-V88-X88-Z88-AA88</f>
        <v>0</v>
      </c>
      <c r="AC88" s="205"/>
      <c r="AD88" s="205"/>
      <c r="AE88" s="207"/>
    </row>
    <row r="89" spans="2:31" ht="11.25">
      <c r="B89" s="334" t="s">
        <v>196</v>
      </c>
      <c r="C89" s="205"/>
      <c r="D89" s="205"/>
      <c r="E89" s="205"/>
      <c r="F89" s="205"/>
      <c r="G89" s="205"/>
      <c r="H89" s="205"/>
      <c r="I89" s="205"/>
      <c r="J89" s="745"/>
      <c r="K89" s="205"/>
      <c r="L89" s="205"/>
      <c r="M89" s="205"/>
      <c r="N89" s="205"/>
      <c r="O89" s="205"/>
      <c r="P89" s="204"/>
      <c r="Q89" s="204"/>
      <c r="R89" s="204"/>
      <c r="S89" s="204"/>
      <c r="T89" s="204"/>
      <c r="U89" s="205"/>
      <c r="V89" s="205"/>
      <c r="W89" s="205"/>
      <c r="X89" s="205"/>
      <c r="Y89" s="205"/>
      <c r="Z89" s="205"/>
      <c r="AA89" s="205"/>
      <c r="AB89" s="205"/>
      <c r="AC89" s="205"/>
      <c r="AD89" s="205"/>
      <c r="AE89" s="207"/>
    </row>
    <row r="90" spans="2:31" ht="11.25">
      <c r="B90" s="222">
        <v>1</v>
      </c>
      <c r="C90" s="205"/>
      <c r="D90" s="205"/>
      <c r="E90" s="205"/>
      <c r="F90" s="205"/>
      <c r="G90" s="205"/>
      <c r="H90" s="205"/>
      <c r="I90" s="205"/>
      <c r="J90" s="745"/>
      <c r="K90" s="205"/>
      <c r="L90" s="205"/>
      <c r="M90" s="205"/>
      <c r="N90" s="205"/>
      <c r="O90" s="205"/>
      <c r="P90" s="204"/>
      <c r="Q90" s="204"/>
      <c r="R90" s="204"/>
      <c r="S90" s="204"/>
      <c r="T90" s="204"/>
      <c r="U90" s="205"/>
      <c r="V90" s="205"/>
      <c r="W90" s="205"/>
      <c r="X90" s="205"/>
      <c r="Y90" s="205"/>
      <c r="Z90" s="205"/>
      <c r="AA90" s="205"/>
      <c r="AB90" s="205"/>
      <c r="AC90" s="205"/>
      <c r="AD90" s="205"/>
      <c r="AE90" s="207"/>
    </row>
    <row r="91" spans="2:31" ht="11.25">
      <c r="B91" s="222">
        <v>2</v>
      </c>
      <c r="C91" s="205"/>
      <c r="D91" s="205"/>
      <c r="E91" s="205"/>
      <c r="F91" s="205"/>
      <c r="G91" s="205"/>
      <c r="H91" s="205"/>
      <c r="I91" s="205"/>
      <c r="J91" s="745"/>
      <c r="K91" s="205"/>
      <c r="L91" s="205"/>
      <c r="M91" s="205"/>
      <c r="N91" s="205"/>
      <c r="O91" s="205"/>
      <c r="P91" s="204"/>
      <c r="Q91" s="204"/>
      <c r="R91" s="204"/>
      <c r="S91" s="204"/>
      <c r="T91" s="204"/>
      <c r="U91" s="205"/>
      <c r="V91" s="205"/>
      <c r="W91" s="205"/>
      <c r="X91" s="205"/>
      <c r="Y91" s="205"/>
      <c r="Z91" s="205"/>
      <c r="AA91" s="205"/>
      <c r="AB91" s="205"/>
      <c r="AC91" s="205"/>
      <c r="AD91" s="205"/>
      <c r="AE91" s="207"/>
    </row>
    <row r="92" spans="2:31" ht="15.75" customHeight="1" thickBot="1">
      <c r="B92" s="857" t="s">
        <v>46</v>
      </c>
      <c r="C92" s="858"/>
      <c r="D92" s="858"/>
      <c r="E92" s="858"/>
      <c r="F92" s="858"/>
      <c r="G92" s="858"/>
      <c r="H92" s="858"/>
      <c r="I92" s="858"/>
      <c r="J92" s="858"/>
      <c r="K92" s="858"/>
      <c r="L92" s="858"/>
      <c r="M92" s="858"/>
      <c r="N92" s="858"/>
      <c r="O92" s="859"/>
      <c r="P92" s="208">
        <f aca="true" t="shared" si="5" ref="P92:AA92">SUM(P86:P91)</f>
        <v>180000</v>
      </c>
      <c r="Q92" s="208">
        <f t="shared" si="5"/>
        <v>0</v>
      </c>
      <c r="R92" s="208">
        <f t="shared" si="5"/>
        <v>0</v>
      </c>
      <c r="S92" s="208">
        <f t="shared" si="5"/>
        <v>0</v>
      </c>
      <c r="T92" s="208">
        <f t="shared" si="5"/>
        <v>180000</v>
      </c>
      <c r="U92" s="208">
        <f t="shared" si="5"/>
        <v>100000</v>
      </c>
      <c r="V92" s="223">
        <f t="shared" si="5"/>
        <v>0</v>
      </c>
      <c r="W92" s="223">
        <f t="shared" si="5"/>
        <v>0</v>
      </c>
      <c r="X92" s="223">
        <f t="shared" si="5"/>
        <v>0</v>
      </c>
      <c r="Y92" s="223">
        <f t="shared" si="5"/>
        <v>0</v>
      </c>
      <c r="Z92" s="223">
        <f t="shared" si="5"/>
        <v>0</v>
      </c>
      <c r="AA92" s="223">
        <f t="shared" si="5"/>
        <v>0</v>
      </c>
      <c r="AB92" s="223">
        <f>SUM(AB86:AB91)</f>
        <v>180000</v>
      </c>
      <c r="AC92" s="209"/>
      <c r="AD92" s="209"/>
      <c r="AE92" s="210"/>
    </row>
    <row r="93" ht="12" thickTop="1"/>
    <row r="94" spans="2:28" ht="11.25">
      <c r="B94" s="213" t="s">
        <v>249</v>
      </c>
      <c r="C94" s="213"/>
      <c r="D94" s="213" t="str">
        <f>+D20</f>
        <v> M.TECH</v>
      </c>
      <c r="E94" s="331"/>
      <c r="Z94" s="196"/>
      <c r="AA94" s="196"/>
      <c r="AB94" s="196"/>
    </row>
    <row r="95" spans="8:28" ht="12" thickBot="1">
      <c r="H95" s="193" t="str">
        <f>+H82</f>
        <v>CET CODE</v>
      </c>
      <c r="I95" s="360" t="str">
        <f>+I82</f>
        <v>ABCPU</v>
      </c>
      <c r="J95" s="744"/>
      <c r="Z95" s="196"/>
      <c r="AA95" s="196"/>
      <c r="AB95" s="196"/>
    </row>
    <row r="96" spans="2:31" ht="39.75" customHeight="1" thickTop="1">
      <c r="B96" s="867" t="s">
        <v>199</v>
      </c>
      <c r="C96" s="861" t="s">
        <v>111</v>
      </c>
      <c r="D96" s="861" t="s">
        <v>82</v>
      </c>
      <c r="E96" s="861" t="s">
        <v>200</v>
      </c>
      <c r="F96" s="861" t="s">
        <v>87</v>
      </c>
      <c r="G96" s="861" t="s">
        <v>42</v>
      </c>
      <c r="H96" s="861" t="s">
        <v>115</v>
      </c>
      <c r="I96" s="878" t="s">
        <v>53</v>
      </c>
      <c r="J96" s="873" t="str">
        <f>J83</f>
        <v>EMPLOYEE COMMUNITY</v>
      </c>
      <c r="K96" s="878" t="s">
        <v>60</v>
      </c>
      <c r="L96" s="861" t="s">
        <v>88</v>
      </c>
      <c r="M96" s="861" t="s">
        <v>58</v>
      </c>
      <c r="N96" s="861" t="s">
        <v>388</v>
      </c>
      <c r="O96" s="861" t="s">
        <v>114</v>
      </c>
      <c r="P96" s="860"/>
      <c r="Q96" s="860"/>
      <c r="R96" s="860"/>
      <c r="S96" s="860"/>
      <c r="T96" s="860"/>
      <c r="U96" s="875" t="s">
        <v>118</v>
      </c>
      <c r="V96" s="860" t="s">
        <v>119</v>
      </c>
      <c r="W96" s="860"/>
      <c r="X96" s="860" t="s">
        <v>120</v>
      </c>
      <c r="Y96" s="860"/>
      <c r="Z96" s="861" t="s">
        <v>49</v>
      </c>
      <c r="AA96" s="861" t="str">
        <f>+AA83</f>
        <v>ANY OTHER DEDUC-TIONS</v>
      </c>
      <c r="AB96" s="865" t="s">
        <v>410</v>
      </c>
      <c r="AC96" s="855" t="s">
        <v>84</v>
      </c>
      <c r="AD96" s="855"/>
      <c r="AE96" s="856"/>
    </row>
    <row r="97" spans="2:31" ht="35.25" customHeight="1" thickBot="1">
      <c r="B97" s="868"/>
      <c r="C97" s="862"/>
      <c r="D97" s="862"/>
      <c r="E97" s="862"/>
      <c r="F97" s="862"/>
      <c r="G97" s="862"/>
      <c r="H97" s="862"/>
      <c r="I97" s="879"/>
      <c r="J97" s="874"/>
      <c r="K97" s="879"/>
      <c r="L97" s="862"/>
      <c r="M97" s="862"/>
      <c r="N97" s="862"/>
      <c r="O97" s="862"/>
      <c r="P97" s="198" t="s">
        <v>51</v>
      </c>
      <c r="Q97" s="198" t="s">
        <v>108</v>
      </c>
      <c r="R97" s="198" t="s">
        <v>109</v>
      </c>
      <c r="S97" s="198" t="s">
        <v>110</v>
      </c>
      <c r="T97" s="198" t="s">
        <v>35</v>
      </c>
      <c r="U97" s="876"/>
      <c r="V97" s="200" t="s">
        <v>89</v>
      </c>
      <c r="W97" s="211" t="s">
        <v>90</v>
      </c>
      <c r="X97" s="200" t="s">
        <v>89</v>
      </c>
      <c r="Y97" s="199" t="s">
        <v>90</v>
      </c>
      <c r="Z97" s="862"/>
      <c r="AA97" s="862"/>
      <c r="AB97" s="866"/>
      <c r="AC97" s="201" t="s">
        <v>83</v>
      </c>
      <c r="AD97" s="201" t="s">
        <v>86</v>
      </c>
      <c r="AE97" s="202" t="s">
        <v>85</v>
      </c>
    </row>
    <row r="98" spans="2:31" ht="12" thickTop="1">
      <c r="B98" s="222"/>
      <c r="C98" s="205"/>
      <c r="D98" s="205"/>
      <c r="E98" s="205"/>
      <c r="F98" s="205"/>
      <c r="G98" s="205"/>
      <c r="H98" s="205"/>
      <c r="I98" s="205"/>
      <c r="J98" s="745"/>
      <c r="K98" s="205"/>
      <c r="L98" s="205"/>
      <c r="M98" s="205"/>
      <c r="N98" s="205"/>
      <c r="O98" s="205"/>
      <c r="P98" s="205"/>
      <c r="Q98" s="205"/>
      <c r="R98" s="205"/>
      <c r="S98" s="206"/>
      <c r="T98" s="205"/>
      <c r="U98" s="205"/>
      <c r="V98" s="205"/>
      <c r="W98" s="205"/>
      <c r="X98" s="205"/>
      <c r="Y98" s="205"/>
      <c r="Z98" s="205"/>
      <c r="AA98" s="205"/>
      <c r="AB98" s="205"/>
      <c r="AC98" s="205"/>
      <c r="AD98" s="205"/>
      <c r="AE98" s="207"/>
    </row>
    <row r="99" spans="2:31" ht="11.25">
      <c r="B99" s="222">
        <v>1</v>
      </c>
      <c r="C99" s="205"/>
      <c r="D99" s="205"/>
      <c r="E99" s="205"/>
      <c r="F99" s="205"/>
      <c r="G99" s="205"/>
      <c r="H99" s="205"/>
      <c r="I99" s="205"/>
      <c r="J99" s="745"/>
      <c r="K99" s="205"/>
      <c r="L99" s="205"/>
      <c r="M99" s="205"/>
      <c r="N99" s="205"/>
      <c r="O99" s="205"/>
      <c r="P99" s="204">
        <v>150000</v>
      </c>
      <c r="Q99" s="204">
        <v>0</v>
      </c>
      <c r="R99" s="204">
        <v>0</v>
      </c>
      <c r="S99" s="204">
        <v>0</v>
      </c>
      <c r="T99" s="204">
        <f>+P99+Q99+R99+S99</f>
        <v>150000</v>
      </c>
      <c r="U99" s="205">
        <v>75000</v>
      </c>
      <c r="V99" s="205"/>
      <c r="W99" s="205"/>
      <c r="X99" s="205"/>
      <c r="Y99" s="205"/>
      <c r="Z99" s="205"/>
      <c r="AA99" s="205"/>
      <c r="AB99" s="205">
        <f>+T99-V99-X99-Z99-AA99</f>
        <v>150000</v>
      </c>
      <c r="AC99" s="205"/>
      <c r="AD99" s="205"/>
      <c r="AE99" s="207"/>
    </row>
    <row r="100" spans="2:31" ht="11.25">
      <c r="B100" s="222">
        <v>2</v>
      </c>
      <c r="C100" s="205"/>
      <c r="D100" s="205"/>
      <c r="E100" s="205"/>
      <c r="F100" s="205"/>
      <c r="G100" s="205"/>
      <c r="H100" s="205"/>
      <c r="I100" s="205"/>
      <c r="J100" s="745"/>
      <c r="K100" s="205"/>
      <c r="L100" s="205"/>
      <c r="M100" s="205"/>
      <c r="N100" s="205"/>
      <c r="O100" s="205"/>
      <c r="P100" s="204"/>
      <c r="Q100" s="204"/>
      <c r="R100" s="204"/>
      <c r="S100" s="204"/>
      <c r="T100" s="204">
        <f>+P100+Q100+R100+S100</f>
        <v>0</v>
      </c>
      <c r="U100" s="205"/>
      <c r="V100" s="205"/>
      <c r="W100" s="205"/>
      <c r="X100" s="205"/>
      <c r="Y100" s="205"/>
      <c r="Z100" s="205"/>
      <c r="AA100" s="205"/>
      <c r="AB100" s="205">
        <f>+T100-V100-X100-Z100-AA100</f>
        <v>0</v>
      </c>
      <c r="AC100" s="205"/>
      <c r="AD100" s="205"/>
      <c r="AE100" s="207"/>
    </row>
    <row r="101" spans="2:31" ht="11.25">
      <c r="B101" s="222">
        <v>3</v>
      </c>
      <c r="C101" s="205"/>
      <c r="D101" s="205"/>
      <c r="E101" s="205"/>
      <c r="F101" s="205"/>
      <c r="G101" s="205"/>
      <c r="H101" s="205"/>
      <c r="I101" s="205"/>
      <c r="J101" s="745"/>
      <c r="K101" s="205"/>
      <c r="L101" s="205"/>
      <c r="M101" s="205"/>
      <c r="N101" s="205"/>
      <c r="O101" s="205"/>
      <c r="P101" s="204"/>
      <c r="Q101" s="204"/>
      <c r="R101" s="204"/>
      <c r="S101" s="204"/>
      <c r="T101" s="204">
        <f>+P101+Q101+R101+S101</f>
        <v>0</v>
      </c>
      <c r="U101" s="205"/>
      <c r="V101" s="205"/>
      <c r="W101" s="205"/>
      <c r="X101" s="205"/>
      <c r="Y101" s="205"/>
      <c r="Z101" s="205"/>
      <c r="AA101" s="205"/>
      <c r="AB101" s="205">
        <f>+T101-V101-X101-Z101-AA101</f>
        <v>0</v>
      </c>
      <c r="AC101" s="205"/>
      <c r="AD101" s="205"/>
      <c r="AE101" s="207"/>
    </row>
    <row r="102" spans="2:31" ht="11.25">
      <c r="B102" s="334" t="s">
        <v>196</v>
      </c>
      <c r="C102" s="205"/>
      <c r="D102" s="205"/>
      <c r="E102" s="205"/>
      <c r="F102" s="205"/>
      <c r="G102" s="205"/>
      <c r="H102" s="205"/>
      <c r="I102" s="205"/>
      <c r="J102" s="745"/>
      <c r="K102" s="205"/>
      <c r="L102" s="205"/>
      <c r="M102" s="205"/>
      <c r="N102" s="205"/>
      <c r="O102" s="205"/>
      <c r="P102" s="204"/>
      <c r="Q102" s="204"/>
      <c r="R102" s="204"/>
      <c r="S102" s="204"/>
      <c r="T102" s="204"/>
      <c r="U102" s="205"/>
      <c r="V102" s="205"/>
      <c r="W102" s="205"/>
      <c r="X102" s="205"/>
      <c r="Y102" s="205"/>
      <c r="Z102" s="205"/>
      <c r="AA102" s="205"/>
      <c r="AB102" s="205"/>
      <c r="AC102" s="205"/>
      <c r="AD102" s="205"/>
      <c r="AE102" s="207"/>
    </row>
    <row r="103" spans="2:31" ht="11.25">
      <c r="B103" s="222">
        <v>1</v>
      </c>
      <c r="C103" s="205"/>
      <c r="D103" s="205"/>
      <c r="E103" s="205"/>
      <c r="F103" s="205"/>
      <c r="G103" s="205"/>
      <c r="H103" s="205"/>
      <c r="I103" s="205"/>
      <c r="J103" s="745"/>
      <c r="K103" s="205"/>
      <c r="L103" s="205"/>
      <c r="M103" s="205"/>
      <c r="N103" s="205"/>
      <c r="O103" s="205"/>
      <c r="P103" s="204"/>
      <c r="Q103" s="204"/>
      <c r="R103" s="204"/>
      <c r="S103" s="204"/>
      <c r="T103" s="204"/>
      <c r="U103" s="205"/>
      <c r="V103" s="205"/>
      <c r="W103" s="205"/>
      <c r="X103" s="205"/>
      <c r="Y103" s="205"/>
      <c r="Z103" s="205"/>
      <c r="AA103" s="205"/>
      <c r="AB103" s="205"/>
      <c r="AC103" s="205"/>
      <c r="AD103" s="205"/>
      <c r="AE103" s="207"/>
    </row>
    <row r="104" spans="2:31" ht="11.25">
      <c r="B104" s="222">
        <v>2</v>
      </c>
      <c r="C104" s="205"/>
      <c r="D104" s="205"/>
      <c r="E104" s="205"/>
      <c r="F104" s="205"/>
      <c r="G104" s="205"/>
      <c r="H104" s="205"/>
      <c r="I104" s="205"/>
      <c r="J104" s="745"/>
      <c r="K104" s="205"/>
      <c r="L104" s="205"/>
      <c r="M104" s="205"/>
      <c r="N104" s="205"/>
      <c r="O104" s="205"/>
      <c r="P104" s="204"/>
      <c r="Q104" s="204"/>
      <c r="R104" s="204"/>
      <c r="S104" s="204"/>
      <c r="T104" s="204"/>
      <c r="U104" s="205"/>
      <c r="V104" s="205"/>
      <c r="W104" s="205"/>
      <c r="X104" s="205"/>
      <c r="Y104" s="205"/>
      <c r="Z104" s="205"/>
      <c r="AA104" s="205"/>
      <c r="AB104" s="205"/>
      <c r="AC104" s="205"/>
      <c r="AD104" s="205"/>
      <c r="AE104" s="207"/>
    </row>
    <row r="105" spans="2:31" ht="15.75" customHeight="1" thickBot="1">
      <c r="B105" s="857" t="s">
        <v>46</v>
      </c>
      <c r="C105" s="858"/>
      <c r="D105" s="858"/>
      <c r="E105" s="858"/>
      <c r="F105" s="858"/>
      <c r="G105" s="858"/>
      <c r="H105" s="858"/>
      <c r="I105" s="858"/>
      <c r="J105" s="858"/>
      <c r="K105" s="858"/>
      <c r="L105" s="858"/>
      <c r="M105" s="858"/>
      <c r="N105" s="858"/>
      <c r="O105" s="859"/>
      <c r="P105" s="208">
        <f aca="true" t="shared" si="6" ref="P105:AA105">SUM(P99:P104)</f>
        <v>150000</v>
      </c>
      <c r="Q105" s="208">
        <f t="shared" si="6"/>
        <v>0</v>
      </c>
      <c r="R105" s="208">
        <f t="shared" si="6"/>
        <v>0</v>
      </c>
      <c r="S105" s="208">
        <f t="shared" si="6"/>
        <v>0</v>
      </c>
      <c r="T105" s="208">
        <f t="shared" si="6"/>
        <v>150000</v>
      </c>
      <c r="U105" s="208">
        <f t="shared" si="6"/>
        <v>75000</v>
      </c>
      <c r="V105" s="223">
        <f t="shared" si="6"/>
        <v>0</v>
      </c>
      <c r="W105" s="223">
        <f t="shared" si="6"/>
        <v>0</v>
      </c>
      <c r="X105" s="223">
        <f t="shared" si="6"/>
        <v>0</v>
      </c>
      <c r="Y105" s="223">
        <f t="shared" si="6"/>
        <v>0</v>
      </c>
      <c r="Z105" s="223">
        <f t="shared" si="6"/>
        <v>0</v>
      </c>
      <c r="AA105" s="223">
        <f t="shared" si="6"/>
        <v>0</v>
      </c>
      <c r="AB105" s="223">
        <f>SUM(AB99:AB104)</f>
        <v>150000</v>
      </c>
      <c r="AC105" s="209"/>
      <c r="AD105" s="209"/>
      <c r="AE105" s="210"/>
    </row>
    <row r="106" ht="12" thickTop="1"/>
    <row r="107" spans="2:28" ht="11.25">
      <c r="B107" s="213" t="s">
        <v>249</v>
      </c>
      <c r="C107" s="213"/>
      <c r="D107" s="213" t="str">
        <f>+D33</f>
        <v>MCA</v>
      </c>
      <c r="E107" s="419"/>
      <c r="Z107" s="196"/>
      <c r="AA107" s="196"/>
      <c r="AB107" s="196"/>
    </row>
    <row r="108" spans="8:28" ht="12" thickBot="1">
      <c r="H108" s="193" t="str">
        <f>+H95</f>
        <v>CET CODE</v>
      </c>
      <c r="I108" s="360" t="str">
        <f>+I95</f>
        <v>ABCPU</v>
      </c>
      <c r="J108" s="744"/>
      <c r="Z108" s="196"/>
      <c r="AA108" s="196"/>
      <c r="AB108" s="196"/>
    </row>
    <row r="109" spans="2:31" ht="39.75" customHeight="1" thickTop="1">
      <c r="B109" s="867" t="s">
        <v>199</v>
      </c>
      <c r="C109" s="861" t="s">
        <v>111</v>
      </c>
      <c r="D109" s="861" t="s">
        <v>82</v>
      </c>
      <c r="E109" s="861" t="s">
        <v>200</v>
      </c>
      <c r="F109" s="861" t="s">
        <v>87</v>
      </c>
      <c r="G109" s="861" t="s">
        <v>42</v>
      </c>
      <c r="H109" s="861" t="s">
        <v>115</v>
      </c>
      <c r="I109" s="878" t="s">
        <v>53</v>
      </c>
      <c r="J109" s="873" t="str">
        <f>J96</f>
        <v>EMPLOYEE COMMUNITY</v>
      </c>
      <c r="K109" s="878" t="s">
        <v>60</v>
      </c>
      <c r="L109" s="861" t="s">
        <v>88</v>
      </c>
      <c r="M109" s="861" t="s">
        <v>58</v>
      </c>
      <c r="N109" s="861" t="s">
        <v>388</v>
      </c>
      <c r="O109" s="861" t="s">
        <v>114</v>
      </c>
      <c r="P109" s="860"/>
      <c r="Q109" s="860"/>
      <c r="R109" s="860"/>
      <c r="S109" s="860"/>
      <c r="T109" s="860"/>
      <c r="U109" s="875" t="s">
        <v>118</v>
      </c>
      <c r="V109" s="860" t="s">
        <v>119</v>
      </c>
      <c r="W109" s="860"/>
      <c r="X109" s="860" t="s">
        <v>120</v>
      </c>
      <c r="Y109" s="860"/>
      <c r="Z109" s="861" t="s">
        <v>49</v>
      </c>
      <c r="AA109" s="861" t="str">
        <f>+AA96</f>
        <v>ANY OTHER DEDUC-TIONS</v>
      </c>
      <c r="AB109" s="865" t="s">
        <v>410</v>
      </c>
      <c r="AC109" s="855" t="s">
        <v>84</v>
      </c>
      <c r="AD109" s="855"/>
      <c r="AE109" s="856"/>
    </row>
    <row r="110" spans="2:31" ht="45.75" customHeight="1" thickBot="1">
      <c r="B110" s="868"/>
      <c r="C110" s="862"/>
      <c r="D110" s="862"/>
      <c r="E110" s="862"/>
      <c r="F110" s="862"/>
      <c r="G110" s="862"/>
      <c r="H110" s="862"/>
      <c r="I110" s="879"/>
      <c r="J110" s="874"/>
      <c r="K110" s="879"/>
      <c r="L110" s="862"/>
      <c r="M110" s="862"/>
      <c r="N110" s="862"/>
      <c r="O110" s="862"/>
      <c r="P110" s="198" t="s">
        <v>51</v>
      </c>
      <c r="Q110" s="198" t="s">
        <v>108</v>
      </c>
      <c r="R110" s="198" t="s">
        <v>109</v>
      </c>
      <c r="S110" s="198" t="s">
        <v>110</v>
      </c>
      <c r="T110" s="198" t="s">
        <v>35</v>
      </c>
      <c r="U110" s="876"/>
      <c r="V110" s="200" t="s">
        <v>89</v>
      </c>
      <c r="W110" s="211" t="s">
        <v>90</v>
      </c>
      <c r="X110" s="200" t="s">
        <v>89</v>
      </c>
      <c r="Y110" s="199" t="s">
        <v>90</v>
      </c>
      <c r="Z110" s="862"/>
      <c r="AA110" s="862"/>
      <c r="AB110" s="866"/>
      <c r="AC110" s="201" t="s">
        <v>83</v>
      </c>
      <c r="AD110" s="201" t="s">
        <v>86</v>
      </c>
      <c r="AE110" s="202" t="s">
        <v>85</v>
      </c>
    </row>
    <row r="111" spans="2:31" ht="12" thickTop="1">
      <c r="B111" s="222"/>
      <c r="C111" s="205"/>
      <c r="D111" s="205"/>
      <c r="E111" s="205"/>
      <c r="F111" s="205"/>
      <c r="G111" s="205"/>
      <c r="H111" s="205"/>
      <c r="I111" s="205"/>
      <c r="J111" s="745"/>
      <c r="K111" s="205"/>
      <c r="L111" s="205"/>
      <c r="M111" s="205"/>
      <c r="N111" s="205"/>
      <c r="O111" s="205"/>
      <c r="P111" s="205"/>
      <c r="Q111" s="205"/>
      <c r="R111" s="205"/>
      <c r="S111" s="206"/>
      <c r="T111" s="205"/>
      <c r="U111" s="205"/>
      <c r="V111" s="205"/>
      <c r="W111" s="205"/>
      <c r="X111" s="205"/>
      <c r="Y111" s="205"/>
      <c r="Z111" s="205"/>
      <c r="AA111" s="205"/>
      <c r="AB111" s="205"/>
      <c r="AC111" s="205"/>
      <c r="AD111" s="205"/>
      <c r="AE111" s="207"/>
    </row>
    <row r="112" spans="2:31" ht="11.25">
      <c r="B112" s="222">
        <v>1</v>
      </c>
      <c r="C112" s="205"/>
      <c r="D112" s="205"/>
      <c r="E112" s="205"/>
      <c r="F112" s="205"/>
      <c r="G112" s="205"/>
      <c r="H112" s="205"/>
      <c r="I112" s="205"/>
      <c r="J112" s="745"/>
      <c r="K112" s="205"/>
      <c r="L112" s="205"/>
      <c r="M112" s="205"/>
      <c r="N112" s="205"/>
      <c r="O112" s="205"/>
      <c r="P112" s="204">
        <v>50000</v>
      </c>
      <c r="Q112" s="204">
        <v>0</v>
      </c>
      <c r="R112" s="204">
        <v>0</v>
      </c>
      <c r="S112" s="204">
        <v>0</v>
      </c>
      <c r="T112" s="204">
        <f>+P112+Q112+R112+S112</f>
        <v>50000</v>
      </c>
      <c r="U112" s="205">
        <v>50000</v>
      </c>
      <c r="V112" s="205"/>
      <c r="W112" s="205"/>
      <c r="X112" s="205"/>
      <c r="Y112" s="205"/>
      <c r="Z112" s="205"/>
      <c r="AA112" s="205"/>
      <c r="AB112" s="205">
        <f>+T112-V112-X112-Z112-AA112</f>
        <v>50000</v>
      </c>
      <c r="AC112" s="205"/>
      <c r="AD112" s="205"/>
      <c r="AE112" s="207"/>
    </row>
    <row r="113" spans="2:31" ht="11.25">
      <c r="B113" s="222">
        <v>2</v>
      </c>
      <c r="C113" s="205"/>
      <c r="D113" s="205"/>
      <c r="E113" s="205"/>
      <c r="F113" s="205"/>
      <c r="G113" s="205"/>
      <c r="H113" s="205"/>
      <c r="I113" s="205"/>
      <c r="J113" s="745"/>
      <c r="K113" s="205"/>
      <c r="L113" s="205"/>
      <c r="M113" s="205"/>
      <c r="N113" s="205"/>
      <c r="O113" s="205"/>
      <c r="P113" s="204"/>
      <c r="Q113" s="204"/>
      <c r="R113" s="204"/>
      <c r="S113" s="204"/>
      <c r="T113" s="204">
        <f>+P113+Q113+R113+S113</f>
        <v>0</v>
      </c>
      <c r="U113" s="205"/>
      <c r="V113" s="205"/>
      <c r="W113" s="205"/>
      <c r="X113" s="205"/>
      <c r="Y113" s="205"/>
      <c r="Z113" s="205"/>
      <c r="AA113" s="205"/>
      <c r="AB113" s="205">
        <f>+T113-V113-X113-Z113-AA113</f>
        <v>0</v>
      </c>
      <c r="AC113" s="205"/>
      <c r="AD113" s="205"/>
      <c r="AE113" s="207"/>
    </row>
    <row r="114" spans="2:31" ht="11.25">
      <c r="B114" s="222">
        <v>3</v>
      </c>
      <c r="C114" s="205"/>
      <c r="D114" s="205"/>
      <c r="E114" s="205"/>
      <c r="F114" s="205"/>
      <c r="G114" s="205"/>
      <c r="H114" s="205"/>
      <c r="I114" s="205"/>
      <c r="J114" s="745"/>
      <c r="K114" s="205"/>
      <c r="L114" s="205"/>
      <c r="M114" s="205"/>
      <c r="N114" s="205"/>
      <c r="O114" s="205"/>
      <c r="P114" s="204"/>
      <c r="Q114" s="204"/>
      <c r="R114" s="204"/>
      <c r="S114" s="204"/>
      <c r="T114" s="204">
        <f>+P114+Q114+R114+S114</f>
        <v>0</v>
      </c>
      <c r="U114" s="205"/>
      <c r="V114" s="205"/>
      <c r="W114" s="205"/>
      <c r="X114" s="205"/>
      <c r="Y114" s="205"/>
      <c r="Z114" s="205"/>
      <c r="AA114" s="205"/>
      <c r="AB114" s="205">
        <f>+T114-V114-X114-Z114-AA114</f>
        <v>0</v>
      </c>
      <c r="AC114" s="205"/>
      <c r="AD114" s="205"/>
      <c r="AE114" s="207"/>
    </row>
    <row r="115" spans="2:31" ht="11.25">
      <c r="B115" s="334" t="s">
        <v>196</v>
      </c>
      <c r="C115" s="205"/>
      <c r="D115" s="205"/>
      <c r="E115" s="205"/>
      <c r="F115" s="205"/>
      <c r="G115" s="205"/>
      <c r="H115" s="205"/>
      <c r="I115" s="205"/>
      <c r="J115" s="745"/>
      <c r="K115" s="205"/>
      <c r="L115" s="205"/>
      <c r="M115" s="205"/>
      <c r="N115" s="205"/>
      <c r="O115" s="205"/>
      <c r="P115" s="204"/>
      <c r="Q115" s="204"/>
      <c r="R115" s="204"/>
      <c r="S115" s="204"/>
      <c r="T115" s="204"/>
      <c r="U115" s="205"/>
      <c r="V115" s="205"/>
      <c r="W115" s="205"/>
      <c r="X115" s="205"/>
      <c r="Y115" s="205"/>
      <c r="Z115" s="205"/>
      <c r="AA115" s="205"/>
      <c r="AB115" s="205"/>
      <c r="AC115" s="205"/>
      <c r="AD115" s="205"/>
      <c r="AE115" s="207"/>
    </row>
    <row r="116" spans="2:31" ht="11.25">
      <c r="B116" s="222">
        <v>1</v>
      </c>
      <c r="C116" s="205"/>
      <c r="D116" s="205"/>
      <c r="E116" s="205"/>
      <c r="F116" s="205"/>
      <c r="G116" s="205"/>
      <c r="H116" s="205"/>
      <c r="I116" s="205"/>
      <c r="J116" s="745"/>
      <c r="K116" s="205"/>
      <c r="L116" s="205"/>
      <c r="M116" s="205"/>
      <c r="N116" s="205"/>
      <c r="O116" s="205"/>
      <c r="P116" s="204"/>
      <c r="Q116" s="204"/>
      <c r="R116" s="204"/>
      <c r="S116" s="204"/>
      <c r="T116" s="204"/>
      <c r="U116" s="205"/>
      <c r="V116" s="205"/>
      <c r="W116" s="205"/>
      <c r="X116" s="205"/>
      <c r="Y116" s="205"/>
      <c r="Z116" s="205"/>
      <c r="AA116" s="205"/>
      <c r="AB116" s="205"/>
      <c r="AC116" s="205"/>
      <c r="AD116" s="205"/>
      <c r="AE116" s="207"/>
    </row>
    <row r="117" spans="2:31" ht="11.25">
      <c r="B117" s="222">
        <v>2</v>
      </c>
      <c r="C117" s="205"/>
      <c r="D117" s="205"/>
      <c r="E117" s="205"/>
      <c r="F117" s="205"/>
      <c r="G117" s="205"/>
      <c r="H117" s="205"/>
      <c r="I117" s="205"/>
      <c r="J117" s="745"/>
      <c r="K117" s="205"/>
      <c r="L117" s="205"/>
      <c r="M117" s="205"/>
      <c r="N117" s="205"/>
      <c r="O117" s="205"/>
      <c r="P117" s="204"/>
      <c r="Q117" s="204"/>
      <c r="R117" s="204"/>
      <c r="S117" s="204"/>
      <c r="T117" s="204"/>
      <c r="U117" s="205"/>
      <c r="V117" s="205"/>
      <c r="W117" s="205"/>
      <c r="X117" s="205"/>
      <c r="Y117" s="205"/>
      <c r="Z117" s="205"/>
      <c r="AA117" s="205"/>
      <c r="AB117" s="205"/>
      <c r="AC117" s="205"/>
      <c r="AD117" s="205"/>
      <c r="AE117" s="207"/>
    </row>
    <row r="118" spans="2:31" ht="15.75" customHeight="1" thickBot="1">
      <c r="B118" s="857" t="s">
        <v>46</v>
      </c>
      <c r="C118" s="858"/>
      <c r="D118" s="858"/>
      <c r="E118" s="858"/>
      <c r="F118" s="858"/>
      <c r="G118" s="858"/>
      <c r="H118" s="858"/>
      <c r="I118" s="858"/>
      <c r="J118" s="858"/>
      <c r="K118" s="858"/>
      <c r="L118" s="858"/>
      <c r="M118" s="858"/>
      <c r="N118" s="858"/>
      <c r="O118" s="859"/>
      <c r="P118" s="208">
        <f aca="true" t="shared" si="7" ref="P118:AA118">SUM(P112:P117)</f>
        <v>50000</v>
      </c>
      <c r="Q118" s="208">
        <f t="shared" si="7"/>
        <v>0</v>
      </c>
      <c r="R118" s="208">
        <f t="shared" si="7"/>
        <v>0</v>
      </c>
      <c r="S118" s="208">
        <f t="shared" si="7"/>
        <v>0</v>
      </c>
      <c r="T118" s="208">
        <f t="shared" si="7"/>
        <v>50000</v>
      </c>
      <c r="U118" s="208">
        <f t="shared" si="7"/>
        <v>50000</v>
      </c>
      <c r="V118" s="223">
        <f t="shared" si="7"/>
        <v>0</v>
      </c>
      <c r="W118" s="223">
        <f t="shared" si="7"/>
        <v>0</v>
      </c>
      <c r="X118" s="223">
        <f t="shared" si="7"/>
        <v>0</v>
      </c>
      <c r="Y118" s="223">
        <f t="shared" si="7"/>
        <v>0</v>
      </c>
      <c r="Z118" s="223">
        <f t="shared" si="7"/>
        <v>0</v>
      </c>
      <c r="AA118" s="223">
        <f t="shared" si="7"/>
        <v>0</v>
      </c>
      <c r="AB118" s="223">
        <f>SUM(AB112:AB117)</f>
        <v>50000</v>
      </c>
      <c r="AC118" s="209"/>
      <c r="AD118" s="209"/>
      <c r="AE118" s="210"/>
    </row>
    <row r="119" ht="12" thickTop="1"/>
    <row r="120" ht="11.25"/>
    <row r="121" spans="2:28" ht="11.25">
      <c r="B121" s="213" t="s">
        <v>249</v>
      </c>
      <c r="C121" s="213"/>
      <c r="D121" s="213" t="str">
        <f>+D46</f>
        <v>MBA</v>
      </c>
      <c r="E121" s="419"/>
      <c r="Z121" s="196"/>
      <c r="AA121" s="196"/>
      <c r="AB121" s="196"/>
    </row>
    <row r="122" spans="8:28" ht="12" thickBot="1">
      <c r="H122" s="193" t="str">
        <f>+H108</f>
        <v>CET CODE</v>
      </c>
      <c r="I122" s="360" t="str">
        <f>+I108</f>
        <v>ABCPU</v>
      </c>
      <c r="J122" s="744"/>
      <c r="Z122" s="196"/>
      <c r="AA122" s="196"/>
      <c r="AB122" s="196"/>
    </row>
    <row r="123" spans="2:31" ht="39.75" customHeight="1" thickTop="1">
      <c r="B123" s="867" t="s">
        <v>199</v>
      </c>
      <c r="C123" s="861" t="s">
        <v>111</v>
      </c>
      <c r="D123" s="861" t="s">
        <v>82</v>
      </c>
      <c r="E123" s="861" t="s">
        <v>200</v>
      </c>
      <c r="F123" s="861" t="s">
        <v>87</v>
      </c>
      <c r="G123" s="861" t="s">
        <v>42</v>
      </c>
      <c r="H123" s="861" t="s">
        <v>115</v>
      </c>
      <c r="I123" s="878" t="s">
        <v>53</v>
      </c>
      <c r="J123" s="873" t="str">
        <f>J109</f>
        <v>EMPLOYEE COMMUNITY</v>
      </c>
      <c r="K123" s="878" t="s">
        <v>60</v>
      </c>
      <c r="L123" s="861" t="s">
        <v>88</v>
      </c>
      <c r="M123" s="861" t="s">
        <v>58</v>
      </c>
      <c r="N123" s="861" t="s">
        <v>388</v>
      </c>
      <c r="O123" s="861" t="s">
        <v>114</v>
      </c>
      <c r="P123" s="860"/>
      <c r="Q123" s="860"/>
      <c r="R123" s="860"/>
      <c r="S123" s="860"/>
      <c r="T123" s="860"/>
      <c r="U123" s="875" t="s">
        <v>118</v>
      </c>
      <c r="V123" s="860" t="s">
        <v>119</v>
      </c>
      <c r="W123" s="860"/>
      <c r="X123" s="860" t="s">
        <v>120</v>
      </c>
      <c r="Y123" s="860"/>
      <c r="Z123" s="861" t="s">
        <v>49</v>
      </c>
      <c r="AA123" s="861" t="str">
        <f>+AA109</f>
        <v>ANY OTHER DEDUC-TIONS</v>
      </c>
      <c r="AB123" s="865" t="s">
        <v>410</v>
      </c>
      <c r="AC123" s="855" t="s">
        <v>84</v>
      </c>
      <c r="AD123" s="855"/>
      <c r="AE123" s="856"/>
    </row>
    <row r="124" spans="2:31" ht="39" customHeight="1" thickBot="1">
      <c r="B124" s="868"/>
      <c r="C124" s="862"/>
      <c r="D124" s="862"/>
      <c r="E124" s="862"/>
      <c r="F124" s="862"/>
      <c r="G124" s="862"/>
      <c r="H124" s="862"/>
      <c r="I124" s="879"/>
      <c r="J124" s="874"/>
      <c r="K124" s="879"/>
      <c r="L124" s="862"/>
      <c r="M124" s="862"/>
      <c r="N124" s="862"/>
      <c r="O124" s="862"/>
      <c r="P124" s="198" t="s">
        <v>51</v>
      </c>
      <c r="Q124" s="198" t="s">
        <v>108</v>
      </c>
      <c r="R124" s="198" t="s">
        <v>109</v>
      </c>
      <c r="S124" s="198" t="s">
        <v>110</v>
      </c>
      <c r="T124" s="198" t="s">
        <v>35</v>
      </c>
      <c r="U124" s="876"/>
      <c r="V124" s="200" t="s">
        <v>89</v>
      </c>
      <c r="W124" s="211" t="s">
        <v>90</v>
      </c>
      <c r="X124" s="200" t="s">
        <v>89</v>
      </c>
      <c r="Y124" s="199" t="s">
        <v>90</v>
      </c>
      <c r="Z124" s="862"/>
      <c r="AA124" s="862"/>
      <c r="AB124" s="866"/>
      <c r="AC124" s="201" t="s">
        <v>83</v>
      </c>
      <c r="AD124" s="201" t="s">
        <v>86</v>
      </c>
      <c r="AE124" s="202" t="s">
        <v>85</v>
      </c>
    </row>
    <row r="125" spans="2:31" ht="12" thickTop="1">
      <c r="B125" s="222"/>
      <c r="C125" s="205"/>
      <c r="D125" s="205"/>
      <c r="E125" s="205"/>
      <c r="F125" s="205"/>
      <c r="G125" s="205"/>
      <c r="H125" s="205"/>
      <c r="I125" s="205"/>
      <c r="J125" s="745"/>
      <c r="K125" s="205"/>
      <c r="L125" s="205"/>
      <c r="M125" s="205"/>
      <c r="N125" s="205"/>
      <c r="O125" s="205"/>
      <c r="P125" s="205"/>
      <c r="Q125" s="205"/>
      <c r="R125" s="205"/>
      <c r="S125" s="206"/>
      <c r="T125" s="205"/>
      <c r="U125" s="205"/>
      <c r="V125" s="205"/>
      <c r="W125" s="205"/>
      <c r="X125" s="205"/>
      <c r="Y125" s="205"/>
      <c r="Z125" s="205"/>
      <c r="AA125" s="205"/>
      <c r="AB125" s="205"/>
      <c r="AC125" s="205"/>
      <c r="AD125" s="205"/>
      <c r="AE125" s="207"/>
    </row>
    <row r="126" spans="2:31" ht="11.25">
      <c r="B126" s="222">
        <v>1</v>
      </c>
      <c r="C126" s="205"/>
      <c r="D126" s="205"/>
      <c r="E126" s="205"/>
      <c r="F126" s="205"/>
      <c r="G126" s="205"/>
      <c r="H126" s="205"/>
      <c r="I126" s="205"/>
      <c r="J126" s="745"/>
      <c r="K126" s="205"/>
      <c r="L126" s="205"/>
      <c r="M126" s="205"/>
      <c r="N126" s="205"/>
      <c r="O126" s="205"/>
      <c r="P126" s="204">
        <v>50000</v>
      </c>
      <c r="Q126" s="204">
        <v>0</v>
      </c>
      <c r="R126" s="204">
        <v>0</v>
      </c>
      <c r="S126" s="204">
        <v>0</v>
      </c>
      <c r="T126" s="204">
        <f>+P126+Q126+R126+S126</f>
        <v>50000</v>
      </c>
      <c r="U126" s="205">
        <v>25000</v>
      </c>
      <c r="V126" s="205"/>
      <c r="W126" s="205"/>
      <c r="X126" s="205"/>
      <c r="Y126" s="205"/>
      <c r="Z126" s="205"/>
      <c r="AA126" s="205"/>
      <c r="AB126" s="205">
        <f>+T126-V126-X126-Z126-AA126</f>
        <v>50000</v>
      </c>
      <c r="AC126" s="205"/>
      <c r="AD126" s="205"/>
      <c r="AE126" s="207"/>
    </row>
    <row r="127" spans="2:31" ht="11.25">
      <c r="B127" s="222">
        <v>2</v>
      </c>
      <c r="C127" s="205"/>
      <c r="D127" s="205"/>
      <c r="E127" s="205"/>
      <c r="F127" s="205"/>
      <c r="G127" s="205"/>
      <c r="H127" s="205"/>
      <c r="I127" s="205"/>
      <c r="J127" s="745"/>
      <c r="K127" s="205"/>
      <c r="L127" s="205"/>
      <c r="M127" s="205"/>
      <c r="N127" s="205"/>
      <c r="O127" s="205"/>
      <c r="P127" s="204"/>
      <c r="Q127" s="204"/>
      <c r="R127" s="204"/>
      <c r="S127" s="204"/>
      <c r="T127" s="204">
        <f>+P127+Q127+R127+S127</f>
        <v>0</v>
      </c>
      <c r="U127" s="205"/>
      <c r="V127" s="205"/>
      <c r="W127" s="205"/>
      <c r="X127" s="205"/>
      <c r="Y127" s="205"/>
      <c r="Z127" s="205"/>
      <c r="AA127" s="205"/>
      <c r="AB127" s="205">
        <f>+T127-V127-X127-Z127-AA127</f>
        <v>0</v>
      </c>
      <c r="AC127" s="205"/>
      <c r="AD127" s="205"/>
      <c r="AE127" s="207"/>
    </row>
    <row r="128" spans="2:31" ht="11.25">
      <c r="B128" s="222">
        <v>3</v>
      </c>
      <c r="C128" s="205"/>
      <c r="D128" s="205"/>
      <c r="E128" s="205"/>
      <c r="F128" s="205"/>
      <c r="G128" s="205"/>
      <c r="H128" s="205"/>
      <c r="I128" s="205"/>
      <c r="J128" s="745"/>
      <c r="K128" s="205"/>
      <c r="L128" s="205"/>
      <c r="M128" s="205"/>
      <c r="N128" s="205"/>
      <c r="O128" s="205"/>
      <c r="P128" s="204"/>
      <c r="Q128" s="204"/>
      <c r="R128" s="204"/>
      <c r="S128" s="204"/>
      <c r="T128" s="204">
        <f>+P128+Q128+R128+S128</f>
        <v>0</v>
      </c>
      <c r="U128" s="205"/>
      <c r="V128" s="205"/>
      <c r="W128" s="205"/>
      <c r="X128" s="205"/>
      <c r="Y128" s="205"/>
      <c r="Z128" s="205"/>
      <c r="AA128" s="205"/>
      <c r="AB128" s="205">
        <f>+T128-V128-X128-Z128-AA128</f>
        <v>0</v>
      </c>
      <c r="AC128" s="205"/>
      <c r="AD128" s="205"/>
      <c r="AE128" s="207"/>
    </row>
    <row r="129" spans="2:31" ht="11.25">
      <c r="B129" s="334" t="s">
        <v>196</v>
      </c>
      <c r="C129" s="205"/>
      <c r="D129" s="205"/>
      <c r="E129" s="205"/>
      <c r="F129" s="205"/>
      <c r="G129" s="205"/>
      <c r="H129" s="205"/>
      <c r="I129" s="205"/>
      <c r="J129" s="745"/>
      <c r="K129" s="205"/>
      <c r="L129" s="205"/>
      <c r="M129" s="205"/>
      <c r="N129" s="205"/>
      <c r="O129" s="205"/>
      <c r="P129" s="204"/>
      <c r="Q129" s="204"/>
      <c r="R129" s="204"/>
      <c r="S129" s="204"/>
      <c r="T129" s="204"/>
      <c r="U129" s="205"/>
      <c r="V129" s="205"/>
      <c r="W129" s="205"/>
      <c r="X129" s="205"/>
      <c r="Y129" s="205"/>
      <c r="Z129" s="205"/>
      <c r="AA129" s="205"/>
      <c r="AB129" s="205"/>
      <c r="AC129" s="205"/>
      <c r="AD129" s="205"/>
      <c r="AE129" s="207"/>
    </row>
    <row r="130" spans="2:31" ht="11.25">
      <c r="B130" s="222">
        <v>1</v>
      </c>
      <c r="C130" s="205"/>
      <c r="D130" s="205"/>
      <c r="E130" s="205"/>
      <c r="F130" s="205"/>
      <c r="G130" s="205"/>
      <c r="H130" s="205"/>
      <c r="I130" s="205"/>
      <c r="J130" s="745"/>
      <c r="K130" s="205"/>
      <c r="L130" s="205"/>
      <c r="M130" s="205"/>
      <c r="N130" s="205"/>
      <c r="O130" s="205"/>
      <c r="P130" s="204"/>
      <c r="Q130" s="204"/>
      <c r="R130" s="204"/>
      <c r="S130" s="204"/>
      <c r="T130" s="204"/>
      <c r="U130" s="205"/>
      <c r="V130" s="205"/>
      <c r="W130" s="205"/>
      <c r="X130" s="205"/>
      <c r="Y130" s="205"/>
      <c r="Z130" s="205"/>
      <c r="AA130" s="205"/>
      <c r="AB130" s="205"/>
      <c r="AC130" s="205"/>
      <c r="AD130" s="205"/>
      <c r="AE130" s="207"/>
    </row>
    <row r="131" spans="2:31" ht="11.25">
      <c r="B131" s="222">
        <v>2</v>
      </c>
      <c r="C131" s="205"/>
      <c r="D131" s="205"/>
      <c r="E131" s="205"/>
      <c r="F131" s="205"/>
      <c r="G131" s="205"/>
      <c r="H131" s="205"/>
      <c r="I131" s="205"/>
      <c r="J131" s="745"/>
      <c r="K131" s="205"/>
      <c r="L131" s="205"/>
      <c r="M131" s="205"/>
      <c r="N131" s="205"/>
      <c r="O131" s="205"/>
      <c r="P131" s="204"/>
      <c r="Q131" s="204"/>
      <c r="R131" s="204"/>
      <c r="S131" s="204"/>
      <c r="T131" s="204"/>
      <c r="U131" s="205"/>
      <c r="V131" s="205"/>
      <c r="W131" s="205"/>
      <c r="X131" s="205"/>
      <c r="Y131" s="205"/>
      <c r="Z131" s="205"/>
      <c r="AA131" s="205"/>
      <c r="AB131" s="205"/>
      <c r="AC131" s="205"/>
      <c r="AD131" s="205"/>
      <c r="AE131" s="207"/>
    </row>
    <row r="132" spans="2:31" ht="15.75" customHeight="1" thickBot="1">
      <c r="B132" s="857" t="s">
        <v>46</v>
      </c>
      <c r="C132" s="858"/>
      <c r="D132" s="858"/>
      <c r="E132" s="858"/>
      <c r="F132" s="858"/>
      <c r="G132" s="858"/>
      <c r="H132" s="858"/>
      <c r="I132" s="858"/>
      <c r="J132" s="858"/>
      <c r="K132" s="858"/>
      <c r="L132" s="858"/>
      <c r="M132" s="858"/>
      <c r="N132" s="858"/>
      <c r="O132" s="859"/>
      <c r="P132" s="208">
        <f aca="true" t="shared" si="8" ref="P132:AA132">SUM(P126:P131)</f>
        <v>50000</v>
      </c>
      <c r="Q132" s="208">
        <f t="shared" si="8"/>
        <v>0</v>
      </c>
      <c r="R132" s="208">
        <f t="shared" si="8"/>
        <v>0</v>
      </c>
      <c r="S132" s="208">
        <f t="shared" si="8"/>
        <v>0</v>
      </c>
      <c r="T132" s="208">
        <f t="shared" si="8"/>
        <v>50000</v>
      </c>
      <c r="U132" s="208">
        <f t="shared" si="8"/>
        <v>25000</v>
      </c>
      <c r="V132" s="223">
        <f t="shared" si="8"/>
        <v>0</v>
      </c>
      <c r="W132" s="223">
        <f t="shared" si="8"/>
        <v>0</v>
      </c>
      <c r="X132" s="223">
        <f t="shared" si="8"/>
        <v>0</v>
      </c>
      <c r="Y132" s="223">
        <f t="shared" si="8"/>
        <v>0</v>
      </c>
      <c r="Z132" s="223">
        <f t="shared" si="8"/>
        <v>0</v>
      </c>
      <c r="AA132" s="223">
        <f t="shared" si="8"/>
        <v>0</v>
      </c>
      <c r="AB132" s="223">
        <f>SUM(AB126:AB131)</f>
        <v>50000</v>
      </c>
      <c r="AC132" s="209"/>
      <c r="AD132" s="209"/>
      <c r="AE132" s="210"/>
    </row>
    <row r="133" ht="12" thickTop="1">
      <c r="S133" s="774"/>
    </row>
    <row r="134" spans="2:28" ht="11.25">
      <c r="B134" s="213" t="str">
        <f>+'S-3'!B121</f>
        <v>PROGRAMME:</v>
      </c>
      <c r="C134" s="213"/>
      <c r="D134" s="213" t="str">
        <f>+D59</f>
        <v>OTHERS IF ANY</v>
      </c>
      <c r="E134" s="213"/>
      <c r="Z134" s="196"/>
      <c r="AA134" s="196"/>
      <c r="AB134" s="196"/>
    </row>
    <row r="135" spans="8:28" ht="12" thickBot="1">
      <c r="H135" s="193" t="str">
        <f>+H122</f>
        <v>CET CODE</v>
      </c>
      <c r="I135" s="360" t="str">
        <f>+I122</f>
        <v>ABCPU</v>
      </c>
      <c r="J135" s="744"/>
      <c r="Z135" s="196"/>
      <c r="AA135" s="196"/>
      <c r="AB135" s="196"/>
    </row>
    <row r="136" spans="2:31" ht="39.75" customHeight="1" thickTop="1">
      <c r="B136" s="867" t="s">
        <v>199</v>
      </c>
      <c r="C136" s="861" t="s">
        <v>111</v>
      </c>
      <c r="D136" s="861" t="s">
        <v>82</v>
      </c>
      <c r="E136" s="861" t="s">
        <v>200</v>
      </c>
      <c r="F136" s="861" t="s">
        <v>87</v>
      </c>
      <c r="G136" s="861" t="s">
        <v>42</v>
      </c>
      <c r="H136" s="861" t="s">
        <v>115</v>
      </c>
      <c r="I136" s="878" t="s">
        <v>53</v>
      </c>
      <c r="J136" s="873" t="str">
        <f>J123</f>
        <v>EMPLOYEE COMMUNITY</v>
      </c>
      <c r="K136" s="878" t="s">
        <v>60</v>
      </c>
      <c r="L136" s="861" t="s">
        <v>88</v>
      </c>
      <c r="M136" s="861" t="s">
        <v>58</v>
      </c>
      <c r="N136" s="861" t="s">
        <v>388</v>
      </c>
      <c r="O136" s="861" t="s">
        <v>114</v>
      </c>
      <c r="P136" s="860"/>
      <c r="Q136" s="860"/>
      <c r="R136" s="860"/>
      <c r="S136" s="860"/>
      <c r="T136" s="860"/>
      <c r="U136" s="875" t="s">
        <v>118</v>
      </c>
      <c r="V136" s="860" t="s">
        <v>119</v>
      </c>
      <c r="W136" s="860"/>
      <c r="X136" s="860" t="s">
        <v>120</v>
      </c>
      <c r="Y136" s="860"/>
      <c r="Z136" s="861" t="s">
        <v>49</v>
      </c>
      <c r="AA136" s="861" t="str">
        <f>+AA123</f>
        <v>ANY OTHER DEDUC-TIONS</v>
      </c>
      <c r="AB136" s="865" t="s">
        <v>410</v>
      </c>
      <c r="AC136" s="855" t="s">
        <v>84</v>
      </c>
      <c r="AD136" s="855"/>
      <c r="AE136" s="856"/>
    </row>
    <row r="137" spans="2:31" ht="33" customHeight="1" thickBot="1">
      <c r="B137" s="868"/>
      <c r="C137" s="862"/>
      <c r="D137" s="862"/>
      <c r="E137" s="862"/>
      <c r="F137" s="862"/>
      <c r="G137" s="862"/>
      <c r="H137" s="862"/>
      <c r="I137" s="879"/>
      <c r="J137" s="874"/>
      <c r="K137" s="879"/>
      <c r="L137" s="862"/>
      <c r="M137" s="862"/>
      <c r="N137" s="862"/>
      <c r="O137" s="862"/>
      <c r="P137" s="198" t="s">
        <v>51</v>
      </c>
      <c r="Q137" s="198" t="s">
        <v>108</v>
      </c>
      <c r="R137" s="198" t="s">
        <v>109</v>
      </c>
      <c r="S137" s="198" t="s">
        <v>110</v>
      </c>
      <c r="T137" s="198" t="s">
        <v>35</v>
      </c>
      <c r="U137" s="876"/>
      <c r="V137" s="200" t="s">
        <v>89</v>
      </c>
      <c r="W137" s="211" t="s">
        <v>90</v>
      </c>
      <c r="X137" s="200" t="s">
        <v>89</v>
      </c>
      <c r="Y137" s="199" t="s">
        <v>90</v>
      </c>
      <c r="Z137" s="862"/>
      <c r="AA137" s="862"/>
      <c r="AB137" s="866"/>
      <c r="AC137" s="201" t="s">
        <v>83</v>
      </c>
      <c r="AD137" s="201" t="s">
        <v>86</v>
      </c>
      <c r="AE137" s="202" t="s">
        <v>85</v>
      </c>
    </row>
    <row r="138" spans="2:31" ht="12" thickTop="1">
      <c r="B138" s="222"/>
      <c r="C138" s="205"/>
      <c r="D138" s="205"/>
      <c r="E138" s="205"/>
      <c r="F138" s="205"/>
      <c r="G138" s="205"/>
      <c r="H138" s="205"/>
      <c r="I138" s="205"/>
      <c r="J138" s="745"/>
      <c r="K138" s="205"/>
      <c r="L138" s="205"/>
      <c r="M138" s="205"/>
      <c r="N138" s="205"/>
      <c r="O138" s="205"/>
      <c r="P138" s="205"/>
      <c r="Q138" s="205"/>
      <c r="R138" s="205"/>
      <c r="S138" s="206"/>
      <c r="T138" s="205"/>
      <c r="U138" s="205"/>
      <c r="V138" s="205"/>
      <c r="W138" s="205"/>
      <c r="X138" s="205"/>
      <c r="Y138" s="205"/>
      <c r="Z138" s="205"/>
      <c r="AA138" s="205"/>
      <c r="AB138" s="205"/>
      <c r="AC138" s="205"/>
      <c r="AD138" s="205"/>
      <c r="AE138" s="207"/>
    </row>
    <row r="139" spans="2:31" ht="11.25">
      <c r="B139" s="222">
        <v>1</v>
      </c>
      <c r="C139" s="205"/>
      <c r="D139" s="205"/>
      <c r="E139" s="205"/>
      <c r="F139" s="205"/>
      <c r="G139" s="205"/>
      <c r="H139" s="205"/>
      <c r="I139" s="205"/>
      <c r="J139" s="745"/>
      <c r="K139" s="205"/>
      <c r="L139" s="205"/>
      <c r="M139" s="205"/>
      <c r="N139" s="205"/>
      <c r="O139" s="205"/>
      <c r="P139" s="204">
        <v>5000</v>
      </c>
      <c r="Q139" s="204">
        <v>0</v>
      </c>
      <c r="R139" s="204">
        <v>0</v>
      </c>
      <c r="S139" s="204">
        <v>0</v>
      </c>
      <c r="T139" s="204">
        <f>+P139+Q139+R139+S139</f>
        <v>5000</v>
      </c>
      <c r="U139" s="205">
        <v>2500</v>
      </c>
      <c r="V139" s="205"/>
      <c r="W139" s="205"/>
      <c r="X139" s="205"/>
      <c r="Y139" s="205"/>
      <c r="Z139" s="205"/>
      <c r="AA139" s="205"/>
      <c r="AB139" s="205">
        <f>+T139-V139-X139-Z139-AA139</f>
        <v>5000</v>
      </c>
      <c r="AC139" s="205"/>
      <c r="AD139" s="205"/>
      <c r="AE139" s="207"/>
    </row>
    <row r="140" spans="2:31" ht="11.25">
      <c r="B140" s="222">
        <v>2</v>
      </c>
      <c r="C140" s="205"/>
      <c r="D140" s="205"/>
      <c r="E140" s="205"/>
      <c r="F140" s="205"/>
      <c r="G140" s="205"/>
      <c r="H140" s="205"/>
      <c r="I140" s="205"/>
      <c r="J140" s="745"/>
      <c r="K140" s="205"/>
      <c r="L140" s="205"/>
      <c r="M140" s="205"/>
      <c r="N140" s="205"/>
      <c r="O140" s="205"/>
      <c r="P140" s="204"/>
      <c r="Q140" s="204"/>
      <c r="R140" s="204"/>
      <c r="S140" s="204"/>
      <c r="T140" s="204">
        <f>+P140+Q140+R140+S140</f>
        <v>0</v>
      </c>
      <c r="U140" s="205"/>
      <c r="V140" s="205"/>
      <c r="W140" s="205"/>
      <c r="X140" s="205"/>
      <c r="Y140" s="205"/>
      <c r="Z140" s="205"/>
      <c r="AA140" s="205"/>
      <c r="AB140" s="205">
        <f>+T140-V140-X140-Z140-AA140</f>
        <v>0</v>
      </c>
      <c r="AC140" s="205"/>
      <c r="AD140" s="205"/>
      <c r="AE140" s="207"/>
    </row>
    <row r="141" spans="2:31" ht="11.25">
      <c r="B141" s="222">
        <v>3</v>
      </c>
      <c r="C141" s="205"/>
      <c r="D141" s="205"/>
      <c r="E141" s="205"/>
      <c r="F141" s="205"/>
      <c r="G141" s="205"/>
      <c r="H141" s="205"/>
      <c r="I141" s="205"/>
      <c r="J141" s="745"/>
      <c r="K141" s="205"/>
      <c r="L141" s="205"/>
      <c r="M141" s="205"/>
      <c r="N141" s="205"/>
      <c r="O141" s="205"/>
      <c r="P141" s="204"/>
      <c r="Q141" s="204"/>
      <c r="R141" s="204"/>
      <c r="S141" s="204"/>
      <c r="T141" s="204">
        <f>+P141+Q141+R141+S141</f>
        <v>0</v>
      </c>
      <c r="U141" s="205"/>
      <c r="V141" s="205"/>
      <c r="W141" s="205"/>
      <c r="X141" s="205"/>
      <c r="Y141" s="205"/>
      <c r="Z141" s="205"/>
      <c r="AA141" s="205"/>
      <c r="AB141" s="205">
        <f>+T141-V141-X141-Z141-AA141</f>
        <v>0</v>
      </c>
      <c r="AC141" s="205"/>
      <c r="AD141" s="205"/>
      <c r="AE141" s="207"/>
    </row>
    <row r="142" spans="2:31" ht="11.25">
      <c r="B142" s="334" t="s">
        <v>196</v>
      </c>
      <c r="C142" s="205"/>
      <c r="D142" s="205"/>
      <c r="E142" s="205"/>
      <c r="F142" s="205"/>
      <c r="G142" s="205"/>
      <c r="H142" s="205"/>
      <c r="I142" s="205"/>
      <c r="J142" s="745"/>
      <c r="K142" s="205"/>
      <c r="L142" s="205"/>
      <c r="M142" s="205"/>
      <c r="N142" s="205"/>
      <c r="O142" s="205"/>
      <c r="P142" s="204"/>
      <c r="Q142" s="204"/>
      <c r="R142" s="204"/>
      <c r="S142" s="204"/>
      <c r="T142" s="204"/>
      <c r="U142" s="205"/>
      <c r="V142" s="205"/>
      <c r="W142" s="205"/>
      <c r="X142" s="205"/>
      <c r="Y142" s="205"/>
      <c r="Z142" s="205"/>
      <c r="AA142" s="205"/>
      <c r="AB142" s="205"/>
      <c r="AC142" s="205"/>
      <c r="AD142" s="205"/>
      <c r="AE142" s="207"/>
    </row>
    <row r="143" spans="2:31" ht="11.25">
      <c r="B143" s="222">
        <v>1</v>
      </c>
      <c r="C143" s="205"/>
      <c r="D143" s="205"/>
      <c r="E143" s="205"/>
      <c r="F143" s="205"/>
      <c r="G143" s="205"/>
      <c r="H143" s="205"/>
      <c r="I143" s="205"/>
      <c r="J143" s="745"/>
      <c r="K143" s="205"/>
      <c r="L143" s="205"/>
      <c r="M143" s="205"/>
      <c r="N143" s="205"/>
      <c r="O143" s="205"/>
      <c r="P143" s="204"/>
      <c r="Q143" s="204"/>
      <c r="R143" s="204"/>
      <c r="S143" s="204"/>
      <c r="T143" s="204"/>
      <c r="U143" s="205"/>
      <c r="V143" s="205"/>
      <c r="W143" s="205"/>
      <c r="X143" s="205"/>
      <c r="Y143" s="205"/>
      <c r="Z143" s="205"/>
      <c r="AA143" s="205"/>
      <c r="AB143" s="205"/>
      <c r="AC143" s="205"/>
      <c r="AD143" s="205"/>
      <c r="AE143" s="207"/>
    </row>
    <row r="144" spans="2:31" ht="11.25">
      <c r="B144" s="222">
        <v>2</v>
      </c>
      <c r="C144" s="205"/>
      <c r="D144" s="205"/>
      <c r="E144" s="205"/>
      <c r="F144" s="205"/>
      <c r="G144" s="205"/>
      <c r="H144" s="205"/>
      <c r="I144" s="205"/>
      <c r="J144" s="745"/>
      <c r="K144" s="205"/>
      <c r="L144" s="205"/>
      <c r="M144" s="205"/>
      <c r="N144" s="205"/>
      <c r="O144" s="205"/>
      <c r="P144" s="204"/>
      <c r="Q144" s="204"/>
      <c r="R144" s="204"/>
      <c r="S144" s="204"/>
      <c r="T144" s="204"/>
      <c r="U144" s="205"/>
      <c r="V144" s="205"/>
      <c r="W144" s="205"/>
      <c r="X144" s="205"/>
      <c r="Y144" s="205"/>
      <c r="Z144" s="205"/>
      <c r="AA144" s="205"/>
      <c r="AB144" s="205"/>
      <c r="AC144" s="205"/>
      <c r="AD144" s="205"/>
      <c r="AE144" s="207"/>
    </row>
    <row r="145" spans="2:31" ht="15.75" customHeight="1" thickBot="1">
      <c r="B145" s="857" t="s">
        <v>46</v>
      </c>
      <c r="C145" s="858"/>
      <c r="D145" s="858"/>
      <c r="E145" s="858"/>
      <c r="F145" s="858"/>
      <c r="G145" s="858"/>
      <c r="H145" s="858"/>
      <c r="I145" s="858"/>
      <c r="J145" s="858"/>
      <c r="K145" s="858"/>
      <c r="L145" s="858"/>
      <c r="M145" s="858"/>
      <c r="N145" s="858"/>
      <c r="O145" s="859"/>
      <c r="P145" s="208">
        <f aca="true" t="shared" si="9" ref="P145:AA145">SUM(P139:P144)</f>
        <v>5000</v>
      </c>
      <c r="Q145" s="208">
        <f t="shared" si="9"/>
        <v>0</v>
      </c>
      <c r="R145" s="208">
        <f t="shared" si="9"/>
        <v>0</v>
      </c>
      <c r="S145" s="208">
        <f t="shared" si="9"/>
        <v>0</v>
      </c>
      <c r="T145" s="208">
        <f t="shared" si="9"/>
        <v>5000</v>
      </c>
      <c r="U145" s="208">
        <f t="shared" si="9"/>
        <v>2500</v>
      </c>
      <c r="V145" s="223">
        <f t="shared" si="9"/>
        <v>0</v>
      </c>
      <c r="W145" s="223">
        <f t="shared" si="9"/>
        <v>0</v>
      </c>
      <c r="X145" s="223">
        <f t="shared" si="9"/>
        <v>0</v>
      </c>
      <c r="Y145" s="223">
        <f t="shared" si="9"/>
        <v>0</v>
      </c>
      <c r="Z145" s="223">
        <f t="shared" si="9"/>
        <v>0</v>
      </c>
      <c r="AA145" s="223">
        <f t="shared" si="9"/>
        <v>0</v>
      </c>
      <c r="AB145" s="223">
        <f>SUM(AB139:AB144)</f>
        <v>5000</v>
      </c>
      <c r="AC145" s="209"/>
      <c r="AD145" s="209"/>
      <c r="AE145" s="210"/>
    </row>
    <row r="146" ht="12" thickTop="1"/>
  </sheetData>
  <sheetProtection/>
  <mergeCells count="234">
    <mergeCell ref="O48:O49"/>
    <mergeCell ref="P48:T48"/>
    <mergeCell ref="B48:B49"/>
    <mergeCell ref="C48:C49"/>
    <mergeCell ref="J136:J137"/>
    <mergeCell ref="J9:J10"/>
    <mergeCell ref="J22:J23"/>
    <mergeCell ref="J35:J36"/>
    <mergeCell ref="J48:J49"/>
    <mergeCell ref="J61:J62"/>
    <mergeCell ref="J83:J84"/>
    <mergeCell ref="E74:S74"/>
    <mergeCell ref="J96:J97"/>
    <mergeCell ref="J109:J110"/>
    <mergeCell ref="E136:E137"/>
    <mergeCell ref="E35:E36"/>
    <mergeCell ref="E48:E49"/>
    <mergeCell ref="E61:E62"/>
    <mergeCell ref="E83:E84"/>
    <mergeCell ref="E96:E97"/>
    <mergeCell ref="E109:E110"/>
    <mergeCell ref="B118:O118"/>
    <mergeCell ref="M48:M49"/>
    <mergeCell ref="N48:N49"/>
    <mergeCell ref="AA123:AA124"/>
    <mergeCell ref="AA136:AA137"/>
    <mergeCell ref="AA9:AA10"/>
    <mergeCell ref="AA22:AA23"/>
    <mergeCell ref="AA35:AA36"/>
    <mergeCell ref="AA48:AA49"/>
    <mergeCell ref="AA61:AA62"/>
    <mergeCell ref="AA83:AA84"/>
    <mergeCell ref="AA109:AA110"/>
    <mergeCell ref="AC79:AE79"/>
    <mergeCell ref="AC48:AE48"/>
    <mergeCell ref="B57:O57"/>
    <mergeCell ref="U48:U49"/>
    <mergeCell ref="V48:W48"/>
    <mergeCell ref="X48:Y48"/>
    <mergeCell ref="Z48:Z49"/>
    <mergeCell ref="AB48:AB49"/>
    <mergeCell ref="K48:K49"/>
    <mergeCell ref="B74:D74"/>
    <mergeCell ref="D48:D49"/>
    <mergeCell ref="P35:T35"/>
    <mergeCell ref="F48:F49"/>
    <mergeCell ref="G48:G49"/>
    <mergeCell ref="H48:H49"/>
    <mergeCell ref="I48:I49"/>
    <mergeCell ref="K35:K36"/>
    <mergeCell ref="M35:M36"/>
    <mergeCell ref="N35:N36"/>
    <mergeCell ref="O35:O36"/>
    <mergeCell ref="L48:L49"/>
    <mergeCell ref="AC35:AE35"/>
    <mergeCell ref="B44:O44"/>
    <mergeCell ref="U35:U36"/>
    <mergeCell ref="V35:W35"/>
    <mergeCell ref="X35:Y35"/>
    <mergeCell ref="H35:H36"/>
    <mergeCell ref="I35:I36"/>
    <mergeCell ref="Z35:Z36"/>
    <mergeCell ref="AB35:AB36"/>
    <mergeCell ref="L35:L36"/>
    <mergeCell ref="B35:B36"/>
    <mergeCell ref="C35:C36"/>
    <mergeCell ref="D35:D36"/>
    <mergeCell ref="F35:F36"/>
    <mergeCell ref="G35:G36"/>
    <mergeCell ref="AC22:AE22"/>
    <mergeCell ref="B31:O31"/>
    <mergeCell ref="U22:U23"/>
    <mergeCell ref="V22:W22"/>
    <mergeCell ref="X22:Y22"/>
    <mergeCell ref="Z22:Z23"/>
    <mergeCell ref="AB22:AB23"/>
    <mergeCell ref="K22:K23"/>
    <mergeCell ref="L22:L23"/>
    <mergeCell ref="M22:M23"/>
    <mergeCell ref="O22:O23"/>
    <mergeCell ref="P22:T22"/>
    <mergeCell ref="B22:B23"/>
    <mergeCell ref="C22:C23"/>
    <mergeCell ref="D22:D23"/>
    <mergeCell ref="E22:E23"/>
    <mergeCell ref="F22:F23"/>
    <mergeCell ref="G22:G23"/>
    <mergeCell ref="H22:H23"/>
    <mergeCell ref="I22:I23"/>
    <mergeCell ref="AC9:AE9"/>
    <mergeCell ref="B18:O18"/>
    <mergeCell ref="U9:U10"/>
    <mergeCell ref="V9:W9"/>
    <mergeCell ref="X9:Y9"/>
    <mergeCell ref="N22:N23"/>
    <mergeCell ref="H9:H10"/>
    <mergeCell ref="I9:I10"/>
    <mergeCell ref="Z9:Z10"/>
    <mergeCell ref="AB9:AB10"/>
    <mergeCell ref="K9:K10"/>
    <mergeCell ref="L9:L10"/>
    <mergeCell ref="M9:M10"/>
    <mergeCell ref="N9:N10"/>
    <mergeCell ref="O9:O10"/>
    <mergeCell ref="P9:T9"/>
    <mergeCell ref="B9:B10"/>
    <mergeCell ref="C9:C10"/>
    <mergeCell ref="D9:D10"/>
    <mergeCell ref="F9:F10"/>
    <mergeCell ref="G9:G10"/>
    <mergeCell ref="E9:E10"/>
    <mergeCell ref="B83:B84"/>
    <mergeCell ref="C83:C84"/>
    <mergeCell ref="D83:D84"/>
    <mergeCell ref="F83:F84"/>
    <mergeCell ref="G83:G84"/>
    <mergeCell ref="Z83:Z84"/>
    <mergeCell ref="H83:H84"/>
    <mergeCell ref="I83:I84"/>
    <mergeCell ref="K83:K84"/>
    <mergeCell ref="L83:L84"/>
    <mergeCell ref="M83:M84"/>
    <mergeCell ref="N83:N84"/>
    <mergeCell ref="H96:H97"/>
    <mergeCell ref="O83:O84"/>
    <mergeCell ref="P83:T83"/>
    <mergeCell ref="U83:U84"/>
    <mergeCell ref="I96:I97"/>
    <mergeCell ref="K96:K97"/>
    <mergeCell ref="L96:L97"/>
    <mergeCell ref="M96:M97"/>
    <mergeCell ref="V83:W83"/>
    <mergeCell ref="X83:Y83"/>
    <mergeCell ref="O96:O97"/>
    <mergeCell ref="V96:W96"/>
    <mergeCell ref="X96:Y96"/>
    <mergeCell ref="AB83:AB84"/>
    <mergeCell ref="AC83:AE83"/>
    <mergeCell ref="B92:O92"/>
    <mergeCell ref="B96:B97"/>
    <mergeCell ref="C96:C97"/>
    <mergeCell ref="D96:D97"/>
    <mergeCell ref="F96:F97"/>
    <mergeCell ref="G96:G97"/>
    <mergeCell ref="U96:U97"/>
    <mergeCell ref="Z96:Z97"/>
    <mergeCell ref="AB96:AB97"/>
    <mergeCell ref="N96:N97"/>
    <mergeCell ref="AA96:AA97"/>
    <mergeCell ref="AC96:AE96"/>
    <mergeCell ref="B105:O105"/>
    <mergeCell ref="B109:B110"/>
    <mergeCell ref="C109:C110"/>
    <mergeCell ref="D109:D110"/>
    <mergeCell ref="F109:F110"/>
    <mergeCell ref="G109:G110"/>
    <mergeCell ref="H109:H110"/>
    <mergeCell ref="I109:I110"/>
    <mergeCell ref="Z109:Z110"/>
    <mergeCell ref="AB109:AB110"/>
    <mergeCell ref="AC109:AE109"/>
    <mergeCell ref="K109:K110"/>
    <mergeCell ref="L109:L110"/>
    <mergeCell ref="M109:M110"/>
    <mergeCell ref="N109:N110"/>
    <mergeCell ref="O109:O110"/>
    <mergeCell ref="P109:T109"/>
    <mergeCell ref="B123:B124"/>
    <mergeCell ref="C123:C124"/>
    <mergeCell ref="D123:D124"/>
    <mergeCell ref="F123:F124"/>
    <mergeCell ref="G123:G124"/>
    <mergeCell ref="X123:Y123"/>
    <mergeCell ref="E123:E124"/>
    <mergeCell ref="J123:J124"/>
    <mergeCell ref="Z123:Z124"/>
    <mergeCell ref="H123:H124"/>
    <mergeCell ref="I123:I124"/>
    <mergeCell ref="K123:K124"/>
    <mergeCell ref="L123:L124"/>
    <mergeCell ref="M123:M124"/>
    <mergeCell ref="N123:N124"/>
    <mergeCell ref="AB123:AB124"/>
    <mergeCell ref="AC123:AE123"/>
    <mergeCell ref="B132:O132"/>
    <mergeCell ref="AC5:AE5"/>
    <mergeCell ref="O123:O124"/>
    <mergeCell ref="P123:T123"/>
    <mergeCell ref="U123:U124"/>
    <mergeCell ref="V123:W123"/>
    <mergeCell ref="N61:N62"/>
    <mergeCell ref="B61:B62"/>
    <mergeCell ref="C61:C62"/>
    <mergeCell ref="D61:D62"/>
    <mergeCell ref="F61:F62"/>
    <mergeCell ref="G61:G62"/>
    <mergeCell ref="P61:T61"/>
    <mergeCell ref="U61:U62"/>
    <mergeCell ref="Z61:Z62"/>
    <mergeCell ref="H61:H62"/>
    <mergeCell ref="I61:I62"/>
    <mergeCell ref="K61:K62"/>
    <mergeCell ref="L61:L62"/>
    <mergeCell ref="M61:M62"/>
    <mergeCell ref="F136:F137"/>
    <mergeCell ref="G136:G137"/>
    <mergeCell ref="O61:O62"/>
    <mergeCell ref="H136:H137"/>
    <mergeCell ref="V61:W61"/>
    <mergeCell ref="X61:Y61"/>
    <mergeCell ref="U109:U110"/>
    <mergeCell ref="V109:W109"/>
    <mergeCell ref="X109:Y109"/>
    <mergeCell ref="P96:T96"/>
    <mergeCell ref="L136:L137"/>
    <mergeCell ref="M136:M137"/>
    <mergeCell ref="N136:N137"/>
    <mergeCell ref="AB136:AB137"/>
    <mergeCell ref="AB61:AB62"/>
    <mergeCell ref="AC61:AE61"/>
    <mergeCell ref="B70:O70"/>
    <mergeCell ref="B136:B137"/>
    <mergeCell ref="C136:C137"/>
    <mergeCell ref="D136:D137"/>
    <mergeCell ref="AC136:AE136"/>
    <mergeCell ref="B145:O145"/>
    <mergeCell ref="O136:O137"/>
    <mergeCell ref="P136:T136"/>
    <mergeCell ref="U136:U137"/>
    <mergeCell ref="V136:W136"/>
    <mergeCell ref="X136:Y136"/>
    <mergeCell ref="Z136:Z137"/>
    <mergeCell ref="I136:I137"/>
    <mergeCell ref="K136:K137"/>
  </mergeCells>
  <printOptions gridLines="1"/>
  <pageMargins left="0.17" right="0.17" top="0.28" bottom="0.27" header="0.23" footer="0.16"/>
  <pageSetup horizontalDpi="600" verticalDpi="600" orientation="landscape" paperSize="9" scale="60"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B2:AD133"/>
  <sheetViews>
    <sheetView zoomScalePageLayoutView="0" workbookViewId="0" topLeftCell="A1">
      <selection activeCell="H4" sqref="H4"/>
    </sheetView>
  </sheetViews>
  <sheetFormatPr defaultColWidth="9.140625" defaultRowHeight="15"/>
  <cols>
    <col min="1" max="1" width="4.8515625" style="193" customWidth="1"/>
    <col min="2" max="2" width="5.7109375" style="193" customWidth="1"/>
    <col min="3" max="3" width="8.28125" style="193" customWidth="1"/>
    <col min="4" max="4" width="6.140625" style="193" customWidth="1"/>
    <col min="5" max="5" width="6.8515625" style="193" customWidth="1"/>
    <col min="6" max="6" width="7.28125" style="193" customWidth="1"/>
    <col min="7" max="7" width="7.421875" style="193" customWidth="1"/>
    <col min="8" max="8" width="9.140625" style="193" customWidth="1"/>
    <col min="9" max="9" width="7.140625" style="727" customWidth="1"/>
    <col min="10" max="10" width="7.421875" style="193" customWidth="1"/>
    <col min="11" max="11" width="8.28125" style="193" customWidth="1"/>
    <col min="12" max="12" width="9.140625" style="193" customWidth="1"/>
    <col min="13" max="13" width="8.8515625" style="193" customWidth="1"/>
    <col min="14" max="14" width="7.7109375" style="193" customWidth="1"/>
    <col min="15" max="15" width="7.00390625" style="193" customWidth="1"/>
    <col min="16" max="16" width="9.7109375" style="193" customWidth="1"/>
    <col min="17" max="17" width="10.7109375" style="193" bestFit="1" customWidth="1"/>
    <col min="18" max="18" width="7.421875" style="193" customWidth="1"/>
    <col min="19" max="19" width="7.28125" style="763" customWidth="1"/>
    <col min="20" max="20" width="9.421875" style="193" customWidth="1"/>
    <col min="21" max="21" width="8.7109375" style="193" customWidth="1"/>
    <col min="22" max="22" width="9.00390625" style="193" customWidth="1"/>
    <col min="23" max="23" width="8.57421875" style="193" customWidth="1"/>
    <col min="24" max="24" width="9.28125" style="193" customWidth="1"/>
    <col min="25" max="25" width="7.421875" style="193" customWidth="1"/>
    <col min="26" max="26" width="8.7109375" style="193" bestFit="1" customWidth="1"/>
    <col min="27" max="27" width="6.28125" style="193" customWidth="1"/>
    <col min="28" max="28" width="10.28125" style="193" customWidth="1"/>
    <col min="29" max="29" width="7.28125" style="193" customWidth="1"/>
    <col min="30" max="30" width="6.421875" style="193" customWidth="1"/>
    <col min="31" max="16384" width="9.140625" style="193" customWidth="1"/>
  </cols>
  <sheetData>
    <row r="1" ht="11.25"/>
    <row r="2" spans="2:30" ht="20.25">
      <c r="B2" s="770" t="s">
        <v>267</v>
      </c>
      <c r="C2" s="770"/>
      <c r="D2" s="227"/>
      <c r="E2" s="227"/>
      <c r="F2" s="770" t="s">
        <v>624</v>
      </c>
      <c r="G2" s="770"/>
      <c r="H2" s="770"/>
      <c r="I2" s="770"/>
      <c r="J2" s="770"/>
      <c r="K2" s="770"/>
      <c r="L2" s="770"/>
      <c r="M2" s="770"/>
      <c r="N2" s="770"/>
      <c r="O2" s="770"/>
      <c r="P2" s="770"/>
      <c r="Q2" s="770"/>
      <c r="R2" s="770"/>
      <c r="S2" s="779"/>
      <c r="T2" s="760"/>
      <c r="U2" s="760"/>
      <c r="V2" s="760"/>
      <c r="W2" s="760"/>
      <c r="X2" s="760"/>
      <c r="Y2" s="760"/>
      <c r="Z2" s="760"/>
      <c r="AA2" s="760"/>
      <c r="AB2" s="760"/>
      <c r="AC2" s="760"/>
      <c r="AD2" s="760"/>
    </row>
    <row r="3" spans="2:30" ht="15">
      <c r="B3" s="648"/>
      <c r="C3" s="648"/>
      <c r="D3" s="648"/>
      <c r="E3" s="649"/>
      <c r="F3" s="649"/>
      <c r="G3" s="649"/>
      <c r="H3" s="649"/>
      <c r="I3" s="746"/>
      <c r="J3" s="649"/>
      <c r="K3" s="649"/>
      <c r="L3" s="649"/>
      <c r="M3" s="649"/>
      <c r="N3" s="649"/>
      <c r="O3" s="649"/>
      <c r="P3" s="649"/>
      <c r="Q3" s="649"/>
      <c r="R3" s="649"/>
      <c r="S3" s="780"/>
      <c r="T3" s="649"/>
      <c r="U3" s="649"/>
      <c r="V3" s="649"/>
      <c r="W3" s="649"/>
      <c r="X3" s="649"/>
      <c r="Y3" s="649"/>
      <c r="Z3" s="649"/>
      <c r="AA3" s="649"/>
      <c r="AB3" s="649"/>
      <c r="AC3" s="649"/>
      <c r="AD3" s="649"/>
    </row>
    <row r="4" ht="18">
      <c r="B4" s="214" t="str">
        <f>+'S-4'!B4</f>
        <v>ABC PRIVATE UNIVERSITY</v>
      </c>
    </row>
    <row r="5" ht="11.25"/>
    <row r="6" ht="11.25"/>
    <row r="7" spans="28:29" ht="11.25">
      <c r="AB7" s="668"/>
      <c r="AC7" s="668"/>
    </row>
    <row r="8" spans="2:27" ht="12.75">
      <c r="B8" s="213" t="s">
        <v>249</v>
      </c>
      <c r="C8" s="213"/>
      <c r="D8" s="213" t="str">
        <f>+'S-4'!D7</f>
        <v> B.TECH</v>
      </c>
      <c r="E8" s="419"/>
      <c r="I8" s="742"/>
      <c r="U8" s="763"/>
      <c r="V8" s="763"/>
      <c r="W8" s="763"/>
      <c r="X8" s="763"/>
      <c r="Z8" s="892" t="str">
        <f>+'S-4'!AC7</f>
        <v>AMOUNT IN RUPEES</v>
      </c>
      <c r="AA8" s="892"/>
    </row>
    <row r="9" spans="6:25" ht="12" thickBot="1">
      <c r="F9" s="193" t="str">
        <f>+'S-4'!H8</f>
        <v>CET CODE</v>
      </c>
      <c r="H9" s="360" t="str">
        <f>+'S-4'!I8</f>
        <v>ABCPU</v>
      </c>
      <c r="I9" s="744"/>
      <c r="K9" s="763"/>
      <c r="V9" s="762"/>
      <c r="W9" s="762"/>
      <c r="X9" s="762"/>
      <c r="Y9" s="762"/>
    </row>
    <row r="10" spans="2:27" s="607" customFormat="1" ht="72" customHeight="1" thickTop="1">
      <c r="B10" s="889" t="s">
        <v>199</v>
      </c>
      <c r="C10" s="880" t="s">
        <v>111</v>
      </c>
      <c r="D10" s="880" t="s">
        <v>82</v>
      </c>
      <c r="E10" s="861" t="s">
        <v>200</v>
      </c>
      <c r="F10" s="880" t="s">
        <v>42</v>
      </c>
      <c r="G10" s="880" t="s">
        <v>47</v>
      </c>
      <c r="H10" s="880" t="s">
        <v>48</v>
      </c>
      <c r="I10" s="873" t="s">
        <v>549</v>
      </c>
      <c r="J10" s="880" t="s">
        <v>117</v>
      </c>
      <c r="K10" s="880" t="s">
        <v>116</v>
      </c>
      <c r="L10" s="880"/>
      <c r="M10" s="880"/>
      <c r="N10" s="880"/>
      <c r="O10" s="880"/>
      <c r="P10" s="880"/>
      <c r="Q10" s="880" t="s">
        <v>123</v>
      </c>
      <c r="R10" s="880" t="s">
        <v>119</v>
      </c>
      <c r="S10" s="880"/>
      <c r="T10" s="880" t="s">
        <v>120</v>
      </c>
      <c r="U10" s="880"/>
      <c r="V10" s="880" t="s">
        <v>49</v>
      </c>
      <c r="W10" s="880" t="s">
        <v>284</v>
      </c>
      <c r="X10" s="865" t="s">
        <v>410</v>
      </c>
      <c r="Y10" s="771" t="s">
        <v>84</v>
      </c>
      <c r="Z10" s="757"/>
      <c r="AA10" s="759"/>
    </row>
    <row r="11" spans="2:27" s="607" customFormat="1" ht="35.25" customHeight="1" thickBot="1">
      <c r="B11" s="890"/>
      <c r="C11" s="884"/>
      <c r="D11" s="884"/>
      <c r="E11" s="862"/>
      <c r="F11" s="884"/>
      <c r="G11" s="884"/>
      <c r="H11" s="884"/>
      <c r="I11" s="891"/>
      <c r="J11" s="884"/>
      <c r="K11" s="884"/>
      <c r="L11" s="604" t="s">
        <v>51</v>
      </c>
      <c r="M11" s="604" t="s">
        <v>109</v>
      </c>
      <c r="N11" s="604" t="s">
        <v>108</v>
      </c>
      <c r="O11" s="604" t="s">
        <v>110</v>
      </c>
      <c r="P11" s="604" t="s">
        <v>35</v>
      </c>
      <c r="Q11" s="884"/>
      <c r="R11" s="604" t="s">
        <v>89</v>
      </c>
      <c r="S11" s="758" t="s">
        <v>90</v>
      </c>
      <c r="T11" s="604" t="s">
        <v>89</v>
      </c>
      <c r="U11" s="604" t="s">
        <v>90</v>
      </c>
      <c r="V11" s="884"/>
      <c r="W11" s="884"/>
      <c r="X11" s="866"/>
      <c r="Y11" s="608" t="s">
        <v>83</v>
      </c>
      <c r="Z11" s="608" t="s">
        <v>86</v>
      </c>
      <c r="AA11" s="609" t="s">
        <v>85</v>
      </c>
    </row>
    <row r="12" spans="2:27" ht="12" thickTop="1">
      <c r="B12" s="226"/>
      <c r="C12" s="227"/>
      <c r="D12" s="227"/>
      <c r="E12" s="227"/>
      <c r="F12" s="227"/>
      <c r="G12" s="227"/>
      <c r="H12" s="227"/>
      <c r="I12" s="747"/>
      <c r="J12" s="227"/>
      <c r="K12" s="227"/>
      <c r="L12" s="227"/>
      <c r="M12" s="227"/>
      <c r="N12" s="227"/>
      <c r="O12" s="227"/>
      <c r="P12" s="227"/>
      <c r="Q12" s="227"/>
      <c r="R12" s="227"/>
      <c r="S12" s="781"/>
      <c r="T12" s="227"/>
      <c r="U12" s="227"/>
      <c r="V12" s="227"/>
      <c r="W12" s="227"/>
      <c r="X12" s="227"/>
      <c r="Y12" s="227"/>
      <c r="Z12" s="227"/>
      <c r="AA12" s="228"/>
    </row>
    <row r="13" spans="2:27" ht="11.25">
      <c r="B13" s="226"/>
      <c r="C13" s="227"/>
      <c r="D13" s="227"/>
      <c r="E13" s="227"/>
      <c r="F13" s="227"/>
      <c r="G13" s="227"/>
      <c r="H13" s="227"/>
      <c r="I13" s="747"/>
      <c r="J13" s="227"/>
      <c r="K13" s="227"/>
      <c r="L13" s="229">
        <v>12000</v>
      </c>
      <c r="M13" s="229">
        <v>0</v>
      </c>
      <c r="N13" s="229">
        <v>0</v>
      </c>
      <c r="O13" s="229">
        <v>0</v>
      </c>
      <c r="P13" s="229">
        <f>+L13+M13+N13+O13</f>
        <v>12000</v>
      </c>
      <c r="Q13" s="227">
        <v>80000</v>
      </c>
      <c r="R13" s="227">
        <v>5000</v>
      </c>
      <c r="S13" s="781">
        <v>5000</v>
      </c>
      <c r="T13" s="227">
        <v>5000</v>
      </c>
      <c r="U13" s="227">
        <v>5000</v>
      </c>
      <c r="V13" s="227"/>
      <c r="W13" s="227"/>
      <c r="X13" s="227">
        <f>+P13-R13-T13-V13-W13</f>
        <v>2000</v>
      </c>
      <c r="Y13" s="227"/>
      <c r="Z13" s="227"/>
      <c r="AA13" s="228"/>
    </row>
    <row r="14" spans="2:27" ht="11.25">
      <c r="B14" s="226"/>
      <c r="C14" s="227"/>
      <c r="D14" s="227"/>
      <c r="E14" s="227"/>
      <c r="F14" s="227"/>
      <c r="G14" s="227"/>
      <c r="H14" s="227"/>
      <c r="I14" s="747"/>
      <c r="J14" s="227"/>
      <c r="K14" s="227"/>
      <c r="L14" s="229"/>
      <c r="M14" s="229"/>
      <c r="N14" s="229"/>
      <c r="O14" s="229"/>
      <c r="P14" s="229">
        <f>+L14+M14+N14+O14</f>
        <v>0</v>
      </c>
      <c r="Q14" s="227">
        <v>0</v>
      </c>
      <c r="R14" s="227"/>
      <c r="S14" s="781"/>
      <c r="T14" s="227"/>
      <c r="U14" s="227"/>
      <c r="V14" s="227"/>
      <c r="W14" s="227"/>
      <c r="X14" s="227">
        <f>+P14-R14-T14-V14-W14</f>
        <v>0</v>
      </c>
      <c r="Y14" s="227"/>
      <c r="Z14" s="227"/>
      <c r="AA14" s="228"/>
    </row>
    <row r="15" spans="2:27" ht="11.25">
      <c r="B15" s="226"/>
      <c r="C15" s="227"/>
      <c r="D15" s="227"/>
      <c r="E15" s="227"/>
      <c r="F15" s="227"/>
      <c r="G15" s="227"/>
      <c r="H15" s="227"/>
      <c r="I15" s="747"/>
      <c r="J15" s="227"/>
      <c r="K15" s="227"/>
      <c r="L15" s="229"/>
      <c r="M15" s="229"/>
      <c r="N15" s="229"/>
      <c r="O15" s="229"/>
      <c r="P15" s="229">
        <f>+L15+M15+N15+O15</f>
        <v>0</v>
      </c>
      <c r="Q15" s="227">
        <v>0</v>
      </c>
      <c r="R15" s="227"/>
      <c r="S15" s="781"/>
      <c r="T15" s="227"/>
      <c r="U15" s="227"/>
      <c r="V15" s="227"/>
      <c r="W15" s="227"/>
      <c r="X15" s="227">
        <f>+P15-R15-T15-V15-W15</f>
        <v>0</v>
      </c>
      <c r="Y15" s="227"/>
      <c r="Z15" s="227"/>
      <c r="AA15" s="228"/>
    </row>
    <row r="16" spans="2:27" ht="11.25">
      <c r="B16" s="226"/>
      <c r="C16" s="227"/>
      <c r="D16" s="227"/>
      <c r="E16" s="227"/>
      <c r="F16" s="227"/>
      <c r="G16" s="227"/>
      <c r="H16" s="227"/>
      <c r="I16" s="747"/>
      <c r="J16" s="227"/>
      <c r="K16" s="227"/>
      <c r="L16" s="229"/>
      <c r="M16" s="229"/>
      <c r="N16" s="229"/>
      <c r="O16" s="229"/>
      <c r="P16" s="229">
        <f>+L16+M16+N16+O16</f>
        <v>0</v>
      </c>
      <c r="Q16" s="227">
        <v>0</v>
      </c>
      <c r="R16" s="227"/>
      <c r="S16" s="781"/>
      <c r="T16" s="227"/>
      <c r="U16" s="227"/>
      <c r="V16" s="227"/>
      <c r="W16" s="227"/>
      <c r="X16" s="227">
        <f>+P16-R16-T16-V16-W16</f>
        <v>0</v>
      </c>
      <c r="Y16" s="227"/>
      <c r="Z16" s="227"/>
      <c r="AA16" s="228"/>
    </row>
    <row r="17" spans="2:27" ht="12" thickBot="1">
      <c r="B17" s="886" t="s">
        <v>46</v>
      </c>
      <c r="C17" s="887"/>
      <c r="D17" s="887"/>
      <c r="E17" s="887"/>
      <c r="F17" s="887"/>
      <c r="G17" s="887"/>
      <c r="H17" s="887"/>
      <c r="I17" s="887"/>
      <c r="J17" s="887"/>
      <c r="K17" s="888"/>
      <c r="L17" s="208">
        <f aca="true" t="shared" si="0" ref="L17:W17">SUM(L13:L16)</f>
        <v>12000</v>
      </c>
      <c r="M17" s="208">
        <f t="shared" si="0"/>
        <v>0</v>
      </c>
      <c r="N17" s="208">
        <f t="shared" si="0"/>
        <v>0</v>
      </c>
      <c r="O17" s="208">
        <f t="shared" si="0"/>
        <v>0</v>
      </c>
      <c r="P17" s="208">
        <f t="shared" si="0"/>
        <v>12000</v>
      </c>
      <c r="Q17" s="230">
        <f t="shared" si="0"/>
        <v>80000</v>
      </c>
      <c r="R17" s="230">
        <f t="shared" si="0"/>
        <v>5000</v>
      </c>
      <c r="S17" s="201">
        <f t="shared" si="0"/>
        <v>5000</v>
      </c>
      <c r="T17" s="230">
        <f t="shared" si="0"/>
        <v>5000</v>
      </c>
      <c r="U17" s="230">
        <f t="shared" si="0"/>
        <v>5000</v>
      </c>
      <c r="V17" s="230">
        <f t="shared" si="0"/>
        <v>0</v>
      </c>
      <c r="W17" s="230">
        <f t="shared" si="0"/>
        <v>0</v>
      </c>
      <c r="X17" s="230">
        <f>SUM(X13:X16)</f>
        <v>2000</v>
      </c>
      <c r="Y17" s="230"/>
      <c r="Z17" s="230"/>
      <c r="AA17" s="202"/>
    </row>
    <row r="18" spans="2:27" ht="12" thickTop="1">
      <c r="B18" s="231"/>
      <c r="C18" s="231"/>
      <c r="D18" s="231"/>
      <c r="E18" s="231"/>
      <c r="F18" s="231"/>
      <c r="G18" s="231"/>
      <c r="H18" s="231"/>
      <c r="I18" s="748"/>
      <c r="J18" s="231"/>
      <c r="K18" s="231"/>
      <c r="L18" s="231"/>
      <c r="M18" s="231"/>
      <c r="N18" s="231"/>
      <c r="O18" s="231"/>
      <c r="P18" s="231"/>
      <c r="Q18" s="231"/>
      <c r="R18" s="231"/>
      <c r="S18" s="782"/>
      <c r="T18" s="231"/>
      <c r="U18" s="231"/>
      <c r="V18" s="231"/>
      <c r="W18" s="231"/>
      <c r="X18" s="231"/>
      <c r="Y18" s="231"/>
      <c r="Z18" s="231"/>
      <c r="AA18" s="231"/>
    </row>
    <row r="19" spans="2:5" ht="11.25">
      <c r="B19" s="213" t="s">
        <v>249</v>
      </c>
      <c r="C19" s="213"/>
      <c r="D19" s="213" t="str">
        <f>+'S-4'!D20</f>
        <v> M.TECH</v>
      </c>
      <c r="E19" s="419"/>
    </row>
    <row r="20" spans="6:9" ht="12" thickBot="1">
      <c r="F20" s="193" t="str">
        <f>+F9</f>
        <v>CET CODE</v>
      </c>
      <c r="H20" s="360" t="str">
        <f>+H9</f>
        <v>ABCPU</v>
      </c>
      <c r="I20" s="725"/>
    </row>
    <row r="21" spans="2:27" s="607" customFormat="1" ht="34.5" customHeight="1" thickTop="1">
      <c r="B21" s="889" t="s">
        <v>199</v>
      </c>
      <c r="C21" s="880" t="s">
        <v>111</v>
      </c>
      <c r="D21" s="880" t="s">
        <v>82</v>
      </c>
      <c r="E21" s="861" t="s">
        <v>200</v>
      </c>
      <c r="F21" s="880" t="s">
        <v>42</v>
      </c>
      <c r="G21" s="880" t="s">
        <v>47</v>
      </c>
      <c r="H21" s="880" t="s">
        <v>48</v>
      </c>
      <c r="I21" s="873" t="str">
        <f>I10</f>
        <v>EMPLOYEE COMMUNITY</v>
      </c>
      <c r="J21" s="880" t="s">
        <v>117</v>
      </c>
      <c r="K21" s="880" t="s">
        <v>116</v>
      </c>
      <c r="L21" s="880"/>
      <c r="M21" s="880"/>
      <c r="N21" s="880"/>
      <c r="O21" s="880"/>
      <c r="P21" s="880"/>
      <c r="Q21" s="880" t="s">
        <v>123</v>
      </c>
      <c r="R21" s="880" t="s">
        <v>119</v>
      </c>
      <c r="S21" s="880"/>
      <c r="T21" s="880" t="s">
        <v>120</v>
      </c>
      <c r="U21" s="880"/>
      <c r="V21" s="880" t="str">
        <f>+V10</f>
        <v>TDS</v>
      </c>
      <c r="W21" s="880" t="str">
        <f>+W10</f>
        <v>ANY OTHER DEDUC-TIONS</v>
      </c>
      <c r="X21" s="865" t="s">
        <v>410</v>
      </c>
      <c r="Y21" s="880" t="s">
        <v>84</v>
      </c>
      <c r="Z21" s="880"/>
      <c r="AA21" s="885"/>
    </row>
    <row r="22" spans="2:27" s="607" customFormat="1" ht="36" customHeight="1" thickBot="1">
      <c r="B22" s="890"/>
      <c r="C22" s="884"/>
      <c r="D22" s="884"/>
      <c r="E22" s="862"/>
      <c r="F22" s="884"/>
      <c r="G22" s="884"/>
      <c r="H22" s="884"/>
      <c r="I22" s="891"/>
      <c r="J22" s="884"/>
      <c r="K22" s="884"/>
      <c r="L22" s="604" t="s">
        <v>51</v>
      </c>
      <c r="M22" s="604" t="s">
        <v>109</v>
      </c>
      <c r="N22" s="604" t="s">
        <v>108</v>
      </c>
      <c r="O22" s="604" t="s">
        <v>110</v>
      </c>
      <c r="P22" s="604" t="s">
        <v>35</v>
      </c>
      <c r="Q22" s="884"/>
      <c r="R22" s="604" t="str">
        <f>+R11</f>
        <v>EMPLOYEE</v>
      </c>
      <c r="S22" s="758" t="str">
        <f>+S11</f>
        <v>EMPLOYER</v>
      </c>
      <c r="T22" s="604" t="str">
        <f>+T11</f>
        <v>EMPLOYEE</v>
      </c>
      <c r="U22" s="604" t="str">
        <f>+U11</f>
        <v>EMPLOYER</v>
      </c>
      <c r="V22" s="884"/>
      <c r="W22" s="884"/>
      <c r="X22" s="866"/>
      <c r="Y22" s="608" t="s">
        <v>83</v>
      </c>
      <c r="Z22" s="608" t="s">
        <v>86</v>
      </c>
      <c r="AA22" s="609" t="s">
        <v>85</v>
      </c>
    </row>
    <row r="23" spans="2:27" ht="61.5" customHeight="1" thickTop="1">
      <c r="B23" s="226"/>
      <c r="C23" s="227"/>
      <c r="D23" s="227"/>
      <c r="E23" s="227"/>
      <c r="F23" s="227"/>
      <c r="G23" s="227"/>
      <c r="H23" s="227"/>
      <c r="I23" s="747"/>
      <c r="J23" s="227"/>
      <c r="K23" s="227"/>
      <c r="L23" s="227"/>
      <c r="M23" s="227"/>
      <c r="N23" s="227"/>
      <c r="O23" s="227"/>
      <c r="P23" s="227"/>
      <c r="Q23" s="227"/>
      <c r="R23" s="227"/>
      <c r="S23" s="781"/>
      <c r="T23" s="227"/>
      <c r="U23" s="227"/>
      <c r="V23" s="227"/>
      <c r="W23" s="227"/>
      <c r="X23" s="227"/>
      <c r="Y23" s="227"/>
      <c r="Z23" s="227"/>
      <c r="AA23" s="228"/>
    </row>
    <row r="24" spans="2:27" ht="11.25">
      <c r="B24" s="226"/>
      <c r="C24" s="227"/>
      <c r="D24" s="227"/>
      <c r="E24" s="227"/>
      <c r="F24" s="227"/>
      <c r="G24" s="227"/>
      <c r="H24" s="227"/>
      <c r="I24" s="747"/>
      <c r="J24" s="227"/>
      <c r="K24" s="227"/>
      <c r="L24" s="229">
        <v>0</v>
      </c>
      <c r="M24" s="229">
        <v>0</v>
      </c>
      <c r="N24" s="229">
        <v>0</v>
      </c>
      <c r="O24" s="229">
        <v>0</v>
      </c>
      <c r="P24" s="229">
        <f>+L24+M24+N24+O24</f>
        <v>0</v>
      </c>
      <c r="Q24" s="227">
        <v>0</v>
      </c>
      <c r="R24" s="227"/>
      <c r="S24" s="781"/>
      <c r="T24" s="227"/>
      <c r="U24" s="227"/>
      <c r="V24" s="227"/>
      <c r="W24" s="227"/>
      <c r="X24" s="227">
        <f>+P24-R24-T24-V24-W24</f>
        <v>0</v>
      </c>
      <c r="Y24" s="227"/>
      <c r="Z24" s="227"/>
      <c r="AA24" s="228"/>
    </row>
    <row r="25" spans="2:27" ht="11.25">
      <c r="B25" s="226"/>
      <c r="C25" s="227"/>
      <c r="D25" s="227"/>
      <c r="E25" s="227"/>
      <c r="F25" s="227"/>
      <c r="G25" s="227"/>
      <c r="H25" s="227"/>
      <c r="I25" s="747"/>
      <c r="J25" s="227"/>
      <c r="K25" s="227"/>
      <c r="L25" s="229"/>
      <c r="M25" s="229"/>
      <c r="N25" s="229"/>
      <c r="O25" s="229"/>
      <c r="P25" s="229">
        <f>+L25+M25+N25+O25</f>
        <v>0</v>
      </c>
      <c r="Q25" s="227"/>
      <c r="R25" s="227"/>
      <c r="S25" s="781"/>
      <c r="T25" s="227"/>
      <c r="U25" s="227"/>
      <c r="V25" s="227"/>
      <c r="W25" s="227"/>
      <c r="X25" s="227">
        <f>+P25-R25-T25-V25-W25</f>
        <v>0</v>
      </c>
      <c r="Y25" s="227"/>
      <c r="Z25" s="227"/>
      <c r="AA25" s="228"/>
    </row>
    <row r="26" spans="2:27" ht="11.25">
      <c r="B26" s="226"/>
      <c r="C26" s="227"/>
      <c r="D26" s="227"/>
      <c r="E26" s="227"/>
      <c r="F26" s="227"/>
      <c r="G26" s="227"/>
      <c r="H26" s="227"/>
      <c r="I26" s="747"/>
      <c r="J26" s="227"/>
      <c r="K26" s="227"/>
      <c r="L26" s="229"/>
      <c r="M26" s="229"/>
      <c r="N26" s="229"/>
      <c r="O26" s="229"/>
      <c r="P26" s="229">
        <f>+L26+M26+N26+O26</f>
        <v>0</v>
      </c>
      <c r="Q26" s="227"/>
      <c r="R26" s="227"/>
      <c r="S26" s="781"/>
      <c r="T26" s="227"/>
      <c r="U26" s="227"/>
      <c r="V26" s="227"/>
      <c r="W26" s="227"/>
      <c r="X26" s="227">
        <f>+P26-R26-T26-V26-W26</f>
        <v>0</v>
      </c>
      <c r="Y26" s="227"/>
      <c r="Z26" s="227"/>
      <c r="AA26" s="228"/>
    </row>
    <row r="27" spans="2:27" ht="11.25">
      <c r="B27" s="226"/>
      <c r="C27" s="227"/>
      <c r="D27" s="227"/>
      <c r="E27" s="227"/>
      <c r="F27" s="227"/>
      <c r="G27" s="227"/>
      <c r="H27" s="227"/>
      <c r="I27" s="747"/>
      <c r="J27" s="227"/>
      <c r="K27" s="227"/>
      <c r="L27" s="229"/>
      <c r="M27" s="229"/>
      <c r="N27" s="229"/>
      <c r="O27" s="229"/>
      <c r="P27" s="229">
        <f>+L27+M27+N27+O27</f>
        <v>0</v>
      </c>
      <c r="Q27" s="227"/>
      <c r="R27" s="227"/>
      <c r="S27" s="781"/>
      <c r="T27" s="227"/>
      <c r="U27" s="227"/>
      <c r="V27" s="227"/>
      <c r="W27" s="227"/>
      <c r="X27" s="227">
        <f>+P27-R27-T27-V27-W27</f>
        <v>0</v>
      </c>
      <c r="Y27" s="227"/>
      <c r="Z27" s="227"/>
      <c r="AA27" s="228"/>
    </row>
    <row r="28" spans="2:27" ht="12" thickBot="1">
      <c r="B28" s="886" t="s">
        <v>46</v>
      </c>
      <c r="C28" s="887"/>
      <c r="D28" s="887"/>
      <c r="E28" s="887"/>
      <c r="F28" s="887"/>
      <c r="G28" s="887"/>
      <c r="H28" s="887"/>
      <c r="I28" s="887"/>
      <c r="J28" s="887"/>
      <c r="K28" s="888"/>
      <c r="L28" s="208">
        <f aca="true" t="shared" si="1" ref="L28:W28">SUM(L24:L27)</f>
        <v>0</v>
      </c>
      <c r="M28" s="208">
        <f t="shared" si="1"/>
        <v>0</v>
      </c>
      <c r="N28" s="208">
        <f t="shared" si="1"/>
        <v>0</v>
      </c>
      <c r="O28" s="208">
        <f t="shared" si="1"/>
        <v>0</v>
      </c>
      <c r="P28" s="208">
        <f t="shared" si="1"/>
        <v>0</v>
      </c>
      <c r="Q28" s="230">
        <f t="shared" si="1"/>
        <v>0</v>
      </c>
      <c r="R28" s="230">
        <f t="shared" si="1"/>
        <v>0</v>
      </c>
      <c r="S28" s="201">
        <f t="shared" si="1"/>
        <v>0</v>
      </c>
      <c r="T28" s="230">
        <f t="shared" si="1"/>
        <v>0</v>
      </c>
      <c r="U28" s="230">
        <f t="shared" si="1"/>
        <v>0</v>
      </c>
      <c r="V28" s="230">
        <f t="shared" si="1"/>
        <v>0</v>
      </c>
      <c r="W28" s="230">
        <f t="shared" si="1"/>
        <v>0</v>
      </c>
      <c r="X28" s="230">
        <f>SUM(X24:X27)</f>
        <v>0</v>
      </c>
      <c r="Y28" s="230"/>
      <c r="Z28" s="230"/>
      <c r="AA28" s="202"/>
    </row>
    <row r="29" ht="12" thickTop="1"/>
    <row r="30" spans="2:5" ht="11.25">
      <c r="B30" s="213" t="s">
        <v>249</v>
      </c>
      <c r="C30" s="213"/>
      <c r="D30" s="213" t="str">
        <f>+'S-4'!D33</f>
        <v>MCA</v>
      </c>
      <c r="E30" s="331"/>
    </row>
    <row r="31" spans="6:9" ht="12" thickBot="1">
      <c r="F31" s="193" t="str">
        <f>+F20</f>
        <v>CET CODE</v>
      </c>
      <c r="H31" s="360" t="str">
        <f>+H20</f>
        <v>ABCPU</v>
      </c>
      <c r="I31" s="725"/>
    </row>
    <row r="32" spans="2:27" s="607" customFormat="1" ht="34.5" customHeight="1" thickTop="1">
      <c r="B32" s="889" t="s">
        <v>199</v>
      </c>
      <c r="C32" s="880" t="s">
        <v>111</v>
      </c>
      <c r="D32" s="880" t="s">
        <v>82</v>
      </c>
      <c r="E32" s="861" t="s">
        <v>200</v>
      </c>
      <c r="F32" s="880" t="s">
        <v>42</v>
      </c>
      <c r="G32" s="880" t="s">
        <v>47</v>
      </c>
      <c r="H32" s="880" t="s">
        <v>48</v>
      </c>
      <c r="I32" s="873" t="str">
        <f>I21</f>
        <v>EMPLOYEE COMMUNITY</v>
      </c>
      <c r="J32" s="880" t="s">
        <v>117</v>
      </c>
      <c r="K32" s="880" t="s">
        <v>116</v>
      </c>
      <c r="L32" s="880"/>
      <c r="M32" s="880"/>
      <c r="N32" s="880"/>
      <c r="O32" s="880"/>
      <c r="P32" s="880"/>
      <c r="Q32" s="880" t="s">
        <v>123</v>
      </c>
      <c r="R32" s="880" t="s">
        <v>119</v>
      </c>
      <c r="S32" s="880"/>
      <c r="T32" s="880" t="s">
        <v>120</v>
      </c>
      <c r="U32" s="880"/>
      <c r="V32" s="880" t="str">
        <f>+V21</f>
        <v>TDS</v>
      </c>
      <c r="W32" s="880" t="str">
        <f>+W21</f>
        <v>ANY OTHER DEDUC-TIONS</v>
      </c>
      <c r="X32" s="865" t="s">
        <v>410</v>
      </c>
      <c r="Y32" s="880" t="s">
        <v>84</v>
      </c>
      <c r="Z32" s="880"/>
      <c r="AA32" s="885"/>
    </row>
    <row r="33" spans="2:27" s="607" customFormat="1" ht="34.5" customHeight="1" thickBot="1">
      <c r="B33" s="890"/>
      <c r="C33" s="884"/>
      <c r="D33" s="884"/>
      <c r="E33" s="862"/>
      <c r="F33" s="884"/>
      <c r="G33" s="884"/>
      <c r="H33" s="884"/>
      <c r="I33" s="891"/>
      <c r="J33" s="884"/>
      <c r="K33" s="884"/>
      <c r="L33" s="604" t="s">
        <v>51</v>
      </c>
      <c r="M33" s="604" t="s">
        <v>109</v>
      </c>
      <c r="N33" s="604" t="s">
        <v>108</v>
      </c>
      <c r="O33" s="604" t="s">
        <v>110</v>
      </c>
      <c r="P33" s="604" t="s">
        <v>35</v>
      </c>
      <c r="Q33" s="884"/>
      <c r="R33" s="604" t="str">
        <f>+R22</f>
        <v>EMPLOYEE</v>
      </c>
      <c r="S33" s="758" t="str">
        <f>+S22</f>
        <v>EMPLOYER</v>
      </c>
      <c r="T33" s="604" t="str">
        <f>+T22</f>
        <v>EMPLOYEE</v>
      </c>
      <c r="U33" s="604" t="str">
        <f>+U22</f>
        <v>EMPLOYER</v>
      </c>
      <c r="V33" s="884"/>
      <c r="W33" s="884"/>
      <c r="X33" s="866"/>
      <c r="Y33" s="608" t="s">
        <v>83</v>
      </c>
      <c r="Z33" s="608" t="s">
        <v>86</v>
      </c>
      <c r="AA33" s="609" t="s">
        <v>85</v>
      </c>
    </row>
    <row r="34" spans="2:27" ht="12" thickTop="1">
      <c r="B34" s="226"/>
      <c r="C34" s="227"/>
      <c r="D34" s="227"/>
      <c r="E34" s="227"/>
      <c r="F34" s="227"/>
      <c r="G34" s="227"/>
      <c r="H34" s="227"/>
      <c r="I34" s="747"/>
      <c r="J34" s="227"/>
      <c r="K34" s="227"/>
      <c r="L34" s="227"/>
      <c r="M34" s="227"/>
      <c r="N34" s="227"/>
      <c r="O34" s="227"/>
      <c r="P34" s="227"/>
      <c r="Q34" s="227"/>
      <c r="R34" s="227"/>
      <c r="S34" s="781"/>
      <c r="T34" s="227"/>
      <c r="U34" s="227"/>
      <c r="V34" s="227"/>
      <c r="W34" s="227"/>
      <c r="X34" s="227"/>
      <c r="Y34" s="227"/>
      <c r="Z34" s="227"/>
      <c r="AA34" s="228"/>
    </row>
    <row r="35" spans="2:27" ht="11.25">
      <c r="B35" s="226"/>
      <c r="C35" s="227"/>
      <c r="D35" s="227"/>
      <c r="E35" s="227"/>
      <c r="F35" s="227"/>
      <c r="G35" s="227"/>
      <c r="H35" s="227"/>
      <c r="I35" s="747"/>
      <c r="J35" s="227"/>
      <c r="K35" s="227"/>
      <c r="L35" s="229">
        <v>0</v>
      </c>
      <c r="M35" s="229">
        <v>0</v>
      </c>
      <c r="N35" s="229">
        <v>0</v>
      </c>
      <c r="O35" s="229">
        <v>0</v>
      </c>
      <c r="P35" s="229">
        <f>+L35+M35+N35+O35</f>
        <v>0</v>
      </c>
      <c r="Q35" s="227">
        <v>0</v>
      </c>
      <c r="R35" s="227"/>
      <c r="S35" s="781"/>
      <c r="T35" s="227"/>
      <c r="U35" s="227"/>
      <c r="V35" s="227"/>
      <c r="W35" s="227"/>
      <c r="X35" s="227">
        <f>+P35-R35-T35-V35-W35</f>
        <v>0</v>
      </c>
      <c r="Y35" s="227"/>
      <c r="Z35" s="227"/>
      <c r="AA35" s="228"/>
    </row>
    <row r="36" spans="2:27" ht="36.75" customHeight="1">
      <c r="B36" s="226"/>
      <c r="C36" s="227"/>
      <c r="D36" s="227"/>
      <c r="E36" s="227"/>
      <c r="F36" s="227"/>
      <c r="G36" s="227"/>
      <c r="H36" s="227"/>
      <c r="I36" s="747"/>
      <c r="J36" s="227"/>
      <c r="K36" s="227"/>
      <c r="L36" s="229"/>
      <c r="M36" s="229"/>
      <c r="N36" s="229"/>
      <c r="O36" s="229"/>
      <c r="P36" s="229">
        <f>+L36+M36+N36+O36</f>
        <v>0</v>
      </c>
      <c r="Q36" s="227"/>
      <c r="R36" s="227"/>
      <c r="S36" s="781"/>
      <c r="T36" s="227"/>
      <c r="U36" s="227"/>
      <c r="V36" s="227"/>
      <c r="W36" s="227"/>
      <c r="X36" s="227">
        <f>+P36-R36-T36-V36-W36</f>
        <v>0</v>
      </c>
      <c r="Y36" s="227"/>
      <c r="Z36" s="227"/>
      <c r="AA36" s="228"/>
    </row>
    <row r="37" spans="2:27" ht="11.25">
      <c r="B37" s="226"/>
      <c r="C37" s="227"/>
      <c r="D37" s="227"/>
      <c r="E37" s="227"/>
      <c r="F37" s="227"/>
      <c r="G37" s="227"/>
      <c r="H37" s="227"/>
      <c r="I37" s="747"/>
      <c r="J37" s="227"/>
      <c r="K37" s="227"/>
      <c r="L37" s="229"/>
      <c r="M37" s="229"/>
      <c r="N37" s="229"/>
      <c r="O37" s="229"/>
      <c r="P37" s="229">
        <f>+L37+M37+N37+O37</f>
        <v>0</v>
      </c>
      <c r="Q37" s="227"/>
      <c r="R37" s="227"/>
      <c r="S37" s="781"/>
      <c r="T37" s="227"/>
      <c r="U37" s="227"/>
      <c r="V37" s="227"/>
      <c r="W37" s="227"/>
      <c r="X37" s="227">
        <f>+P37-R37-T37-V37-W37</f>
        <v>0</v>
      </c>
      <c r="Y37" s="227"/>
      <c r="Z37" s="227"/>
      <c r="AA37" s="228"/>
    </row>
    <row r="38" spans="2:27" ht="11.25">
      <c r="B38" s="226"/>
      <c r="C38" s="227"/>
      <c r="D38" s="227"/>
      <c r="E38" s="227"/>
      <c r="F38" s="227"/>
      <c r="G38" s="227"/>
      <c r="H38" s="227"/>
      <c r="I38" s="747"/>
      <c r="J38" s="227"/>
      <c r="K38" s="227"/>
      <c r="L38" s="229"/>
      <c r="M38" s="229"/>
      <c r="N38" s="229"/>
      <c r="O38" s="229"/>
      <c r="P38" s="229">
        <f>+L38+M38+N38+O38</f>
        <v>0</v>
      </c>
      <c r="Q38" s="227"/>
      <c r="R38" s="227"/>
      <c r="S38" s="781"/>
      <c r="T38" s="227"/>
      <c r="U38" s="227"/>
      <c r="V38" s="227"/>
      <c r="W38" s="227"/>
      <c r="X38" s="227">
        <f>+P38-R38-T38-V38-W38</f>
        <v>0</v>
      </c>
      <c r="Y38" s="227"/>
      <c r="Z38" s="227"/>
      <c r="AA38" s="228"/>
    </row>
    <row r="39" spans="2:27" ht="12" thickBot="1">
      <c r="B39" s="886" t="s">
        <v>46</v>
      </c>
      <c r="C39" s="887"/>
      <c r="D39" s="887"/>
      <c r="E39" s="887"/>
      <c r="F39" s="887"/>
      <c r="G39" s="887"/>
      <c r="H39" s="887"/>
      <c r="I39" s="887"/>
      <c r="J39" s="887"/>
      <c r="K39" s="888"/>
      <c r="L39" s="208">
        <f aca="true" t="shared" si="2" ref="L39:W39">SUM(L35:L38)</f>
        <v>0</v>
      </c>
      <c r="M39" s="208">
        <f t="shared" si="2"/>
        <v>0</v>
      </c>
      <c r="N39" s="208">
        <f t="shared" si="2"/>
        <v>0</v>
      </c>
      <c r="O39" s="208">
        <f t="shared" si="2"/>
        <v>0</v>
      </c>
      <c r="P39" s="208">
        <f t="shared" si="2"/>
        <v>0</v>
      </c>
      <c r="Q39" s="230">
        <f t="shared" si="2"/>
        <v>0</v>
      </c>
      <c r="R39" s="230">
        <f t="shared" si="2"/>
        <v>0</v>
      </c>
      <c r="S39" s="201">
        <f t="shared" si="2"/>
        <v>0</v>
      </c>
      <c r="T39" s="230">
        <f t="shared" si="2"/>
        <v>0</v>
      </c>
      <c r="U39" s="230">
        <f t="shared" si="2"/>
        <v>0</v>
      </c>
      <c r="V39" s="230">
        <f t="shared" si="2"/>
        <v>0</v>
      </c>
      <c r="W39" s="230">
        <f t="shared" si="2"/>
        <v>0</v>
      </c>
      <c r="X39" s="230">
        <f>SUM(X35:X38)</f>
        <v>0</v>
      </c>
      <c r="Y39" s="230"/>
      <c r="Z39" s="230"/>
      <c r="AA39" s="202"/>
    </row>
    <row r="40" ht="12" thickTop="1"/>
    <row r="41" spans="2:5" ht="11.25">
      <c r="B41" s="213" t="s">
        <v>249</v>
      </c>
      <c r="C41" s="213"/>
      <c r="D41" s="213" t="str">
        <f>+'S-4'!D46</f>
        <v>MBA</v>
      </c>
      <c r="E41" s="419"/>
    </row>
    <row r="42" spans="6:9" ht="12" thickBot="1">
      <c r="F42" s="193" t="str">
        <f>+F31</f>
        <v>CET CODE</v>
      </c>
      <c r="H42" s="360" t="str">
        <f>+H31</f>
        <v>ABCPU</v>
      </c>
      <c r="I42" s="725"/>
    </row>
    <row r="43" spans="2:27" s="607" customFormat="1" ht="34.5" customHeight="1" thickTop="1">
      <c r="B43" s="889" t="s">
        <v>199</v>
      </c>
      <c r="C43" s="880" t="s">
        <v>111</v>
      </c>
      <c r="D43" s="880" t="s">
        <v>82</v>
      </c>
      <c r="E43" s="861" t="s">
        <v>200</v>
      </c>
      <c r="F43" s="880" t="s">
        <v>42</v>
      </c>
      <c r="G43" s="880" t="s">
        <v>47</v>
      </c>
      <c r="H43" s="880" t="s">
        <v>48</v>
      </c>
      <c r="I43" s="873" t="str">
        <f>I32</f>
        <v>EMPLOYEE COMMUNITY</v>
      </c>
      <c r="J43" s="880" t="s">
        <v>117</v>
      </c>
      <c r="K43" s="880" t="s">
        <v>116</v>
      </c>
      <c r="L43" s="880"/>
      <c r="M43" s="880"/>
      <c r="N43" s="880"/>
      <c r="O43" s="880"/>
      <c r="P43" s="880"/>
      <c r="Q43" s="880" t="s">
        <v>123</v>
      </c>
      <c r="R43" s="880" t="s">
        <v>119</v>
      </c>
      <c r="S43" s="880"/>
      <c r="T43" s="880" t="s">
        <v>120</v>
      </c>
      <c r="U43" s="880"/>
      <c r="V43" s="880" t="str">
        <f>+V32</f>
        <v>TDS</v>
      </c>
      <c r="W43" s="880" t="str">
        <f>+W32</f>
        <v>ANY OTHER DEDUC-TIONS</v>
      </c>
      <c r="X43" s="880" t="str">
        <f>+X32</f>
        <v>NET SALARY Paid</v>
      </c>
      <c r="Y43" s="880" t="s">
        <v>84</v>
      </c>
      <c r="Z43" s="880"/>
      <c r="AA43" s="885"/>
    </row>
    <row r="44" spans="2:27" s="607" customFormat="1" ht="42.75" customHeight="1" thickBot="1">
      <c r="B44" s="890"/>
      <c r="C44" s="884"/>
      <c r="D44" s="884"/>
      <c r="E44" s="862"/>
      <c r="F44" s="884"/>
      <c r="G44" s="884"/>
      <c r="H44" s="884"/>
      <c r="I44" s="891"/>
      <c r="J44" s="884"/>
      <c r="K44" s="884"/>
      <c r="L44" s="604" t="s">
        <v>51</v>
      </c>
      <c r="M44" s="604" t="s">
        <v>109</v>
      </c>
      <c r="N44" s="604" t="s">
        <v>108</v>
      </c>
      <c r="O44" s="604" t="s">
        <v>110</v>
      </c>
      <c r="P44" s="604" t="s">
        <v>35</v>
      </c>
      <c r="Q44" s="884"/>
      <c r="R44" s="604" t="str">
        <f>+R33</f>
        <v>EMPLOYEE</v>
      </c>
      <c r="S44" s="758" t="str">
        <f>+S33</f>
        <v>EMPLOYER</v>
      </c>
      <c r="T44" s="604" t="str">
        <f>+T33</f>
        <v>EMPLOYEE</v>
      </c>
      <c r="U44" s="604" t="str">
        <f>+U33</f>
        <v>EMPLOYER</v>
      </c>
      <c r="V44" s="884"/>
      <c r="W44" s="884"/>
      <c r="X44" s="884"/>
      <c r="Y44" s="608" t="s">
        <v>83</v>
      </c>
      <c r="Z44" s="608" t="s">
        <v>86</v>
      </c>
      <c r="AA44" s="609" t="s">
        <v>85</v>
      </c>
    </row>
    <row r="45" spans="2:27" ht="12" thickTop="1">
      <c r="B45" s="226"/>
      <c r="C45" s="227"/>
      <c r="D45" s="227"/>
      <c r="E45" s="227"/>
      <c r="F45" s="227"/>
      <c r="G45" s="227"/>
      <c r="H45" s="227"/>
      <c r="I45" s="747"/>
      <c r="J45" s="227"/>
      <c r="K45" s="227"/>
      <c r="L45" s="227"/>
      <c r="M45" s="227"/>
      <c r="N45" s="227"/>
      <c r="O45" s="227"/>
      <c r="P45" s="227"/>
      <c r="Q45" s="227"/>
      <c r="R45" s="227"/>
      <c r="S45" s="781"/>
      <c r="T45" s="227"/>
      <c r="U45" s="227"/>
      <c r="V45" s="227"/>
      <c r="W45" s="227"/>
      <c r="X45" s="227"/>
      <c r="Y45" s="227"/>
      <c r="Z45" s="227"/>
      <c r="AA45" s="228"/>
    </row>
    <row r="46" spans="2:27" ht="11.25">
      <c r="B46" s="226"/>
      <c r="C46" s="227"/>
      <c r="D46" s="227"/>
      <c r="E46" s="227"/>
      <c r="F46" s="227"/>
      <c r="G46" s="227"/>
      <c r="H46" s="227"/>
      <c r="I46" s="747"/>
      <c r="J46" s="227"/>
      <c r="K46" s="227"/>
      <c r="L46" s="229">
        <v>0</v>
      </c>
      <c r="M46" s="229">
        <v>0</v>
      </c>
      <c r="N46" s="229">
        <v>0</v>
      </c>
      <c r="O46" s="229">
        <v>0</v>
      </c>
      <c r="P46" s="229">
        <f>+L46+M46+N46+O46</f>
        <v>0</v>
      </c>
      <c r="Q46" s="227">
        <v>0</v>
      </c>
      <c r="R46" s="227"/>
      <c r="S46" s="781"/>
      <c r="T46" s="227"/>
      <c r="U46" s="227"/>
      <c r="V46" s="227"/>
      <c r="W46" s="227"/>
      <c r="X46" s="227">
        <f>+P46-R46-T46-V46-W46</f>
        <v>0</v>
      </c>
      <c r="Y46" s="227"/>
      <c r="Z46" s="227"/>
      <c r="AA46" s="228"/>
    </row>
    <row r="47" spans="2:27" ht="11.25">
      <c r="B47" s="226"/>
      <c r="C47" s="227"/>
      <c r="D47" s="227"/>
      <c r="E47" s="227"/>
      <c r="F47" s="227"/>
      <c r="G47" s="227"/>
      <c r="H47" s="227"/>
      <c r="I47" s="747"/>
      <c r="J47" s="227"/>
      <c r="K47" s="227"/>
      <c r="L47" s="229"/>
      <c r="M47" s="229"/>
      <c r="N47" s="229"/>
      <c r="O47" s="229"/>
      <c r="P47" s="229">
        <f>+L47+M47+N47+O47</f>
        <v>0</v>
      </c>
      <c r="Q47" s="227"/>
      <c r="R47" s="227"/>
      <c r="S47" s="781"/>
      <c r="T47" s="227"/>
      <c r="U47" s="227"/>
      <c r="V47" s="227"/>
      <c r="W47" s="227"/>
      <c r="X47" s="227">
        <f>+P47-R47-T47-V47-W47</f>
        <v>0</v>
      </c>
      <c r="Y47" s="227"/>
      <c r="Z47" s="227"/>
      <c r="AA47" s="228"/>
    </row>
    <row r="48" spans="2:27" ht="11.25">
      <c r="B48" s="226"/>
      <c r="C48" s="227"/>
      <c r="D48" s="227"/>
      <c r="E48" s="227"/>
      <c r="F48" s="227"/>
      <c r="G48" s="227"/>
      <c r="H48" s="227"/>
      <c r="I48" s="747"/>
      <c r="J48" s="227"/>
      <c r="K48" s="227"/>
      <c r="L48" s="229"/>
      <c r="M48" s="229"/>
      <c r="N48" s="229"/>
      <c r="O48" s="229"/>
      <c r="P48" s="229">
        <f>+L48+M48+N48+O48</f>
        <v>0</v>
      </c>
      <c r="Q48" s="227"/>
      <c r="R48" s="227"/>
      <c r="S48" s="781"/>
      <c r="T48" s="227"/>
      <c r="U48" s="227"/>
      <c r="V48" s="227"/>
      <c r="W48" s="227"/>
      <c r="X48" s="227">
        <f>+P48-R48-T48-V48-W48</f>
        <v>0</v>
      </c>
      <c r="Y48" s="227"/>
      <c r="Z48" s="227"/>
      <c r="AA48" s="228"/>
    </row>
    <row r="49" spans="2:27" ht="40.5" customHeight="1">
      <c r="B49" s="226"/>
      <c r="C49" s="227"/>
      <c r="D49" s="227"/>
      <c r="E49" s="227"/>
      <c r="F49" s="227"/>
      <c r="G49" s="227"/>
      <c r="H49" s="227"/>
      <c r="I49" s="747"/>
      <c r="J49" s="227"/>
      <c r="K49" s="227"/>
      <c r="L49" s="229"/>
      <c r="M49" s="229"/>
      <c r="N49" s="229"/>
      <c r="O49" s="229"/>
      <c r="P49" s="229">
        <f>+L49+M49+N49+O49</f>
        <v>0</v>
      </c>
      <c r="Q49" s="227"/>
      <c r="R49" s="227"/>
      <c r="S49" s="781"/>
      <c r="T49" s="227"/>
      <c r="U49" s="227"/>
      <c r="V49" s="227"/>
      <c r="W49" s="227"/>
      <c r="X49" s="227">
        <f>+P49-R49-T49-V49-W49</f>
        <v>0</v>
      </c>
      <c r="Y49" s="227"/>
      <c r="Z49" s="227"/>
      <c r="AA49" s="228"/>
    </row>
    <row r="50" spans="2:27" ht="12" thickBot="1">
      <c r="B50" s="886" t="s">
        <v>46</v>
      </c>
      <c r="C50" s="887"/>
      <c r="D50" s="887"/>
      <c r="E50" s="887"/>
      <c r="F50" s="887"/>
      <c r="G50" s="887"/>
      <c r="H50" s="887"/>
      <c r="I50" s="887"/>
      <c r="J50" s="887"/>
      <c r="K50" s="888"/>
      <c r="L50" s="208">
        <f aca="true" t="shared" si="3" ref="L50:W50">SUM(L46:L49)</f>
        <v>0</v>
      </c>
      <c r="M50" s="208">
        <f t="shared" si="3"/>
        <v>0</v>
      </c>
      <c r="N50" s="208">
        <f t="shared" si="3"/>
        <v>0</v>
      </c>
      <c r="O50" s="208">
        <f t="shared" si="3"/>
        <v>0</v>
      </c>
      <c r="P50" s="208">
        <f t="shared" si="3"/>
        <v>0</v>
      </c>
      <c r="Q50" s="230">
        <f t="shared" si="3"/>
        <v>0</v>
      </c>
      <c r="R50" s="230">
        <f t="shared" si="3"/>
        <v>0</v>
      </c>
      <c r="S50" s="201">
        <f t="shared" si="3"/>
        <v>0</v>
      </c>
      <c r="T50" s="230">
        <f t="shared" si="3"/>
        <v>0</v>
      </c>
      <c r="U50" s="230">
        <f t="shared" si="3"/>
        <v>0</v>
      </c>
      <c r="V50" s="230">
        <f t="shared" si="3"/>
        <v>0</v>
      </c>
      <c r="W50" s="230">
        <f t="shared" si="3"/>
        <v>0</v>
      </c>
      <c r="X50" s="230">
        <f>SUM(X46:X49)</f>
        <v>0</v>
      </c>
      <c r="Y50" s="230"/>
      <c r="Z50" s="230"/>
      <c r="AA50" s="202"/>
    </row>
    <row r="51" ht="12" thickTop="1"/>
    <row r="52" spans="2:5" ht="11.25">
      <c r="B52" s="213" t="str">
        <f>+'S-4'!B134</f>
        <v>PROGRAMME:</v>
      </c>
      <c r="C52" s="213"/>
      <c r="D52" s="213" t="str">
        <f>+'S-4'!D59</f>
        <v>OTHERS IF ANY</v>
      </c>
      <c r="E52" s="213"/>
    </row>
    <row r="53" spans="6:9" ht="12" thickBot="1">
      <c r="F53" s="193" t="str">
        <f>+F42</f>
        <v>CET CODE</v>
      </c>
      <c r="H53" s="360" t="str">
        <f>+H42</f>
        <v>ABCPU</v>
      </c>
      <c r="I53" s="725"/>
    </row>
    <row r="54" spans="2:27" s="607" customFormat="1" ht="34.5" customHeight="1" thickTop="1">
      <c r="B54" s="889" t="s">
        <v>199</v>
      </c>
      <c r="C54" s="880" t="s">
        <v>111</v>
      </c>
      <c r="D54" s="880" t="s">
        <v>82</v>
      </c>
      <c r="E54" s="861" t="s">
        <v>200</v>
      </c>
      <c r="F54" s="880" t="s">
        <v>42</v>
      </c>
      <c r="G54" s="880" t="s">
        <v>47</v>
      </c>
      <c r="H54" s="880" t="s">
        <v>48</v>
      </c>
      <c r="I54" s="873" t="str">
        <f>I43</f>
        <v>EMPLOYEE COMMUNITY</v>
      </c>
      <c r="J54" s="880" t="s">
        <v>117</v>
      </c>
      <c r="K54" s="880" t="s">
        <v>116</v>
      </c>
      <c r="L54" s="880"/>
      <c r="M54" s="880"/>
      <c r="N54" s="880"/>
      <c r="O54" s="880"/>
      <c r="P54" s="880"/>
      <c r="Q54" s="880" t="s">
        <v>123</v>
      </c>
      <c r="R54" s="880" t="s">
        <v>119</v>
      </c>
      <c r="S54" s="880"/>
      <c r="T54" s="880" t="s">
        <v>120</v>
      </c>
      <c r="U54" s="880"/>
      <c r="V54" s="880" t="str">
        <f>+V43</f>
        <v>TDS</v>
      </c>
      <c r="W54" s="880" t="str">
        <f>+W43</f>
        <v>ANY OTHER DEDUC-TIONS</v>
      </c>
      <c r="X54" s="865" t="s">
        <v>410</v>
      </c>
      <c r="Y54" s="880" t="s">
        <v>84</v>
      </c>
      <c r="Z54" s="880"/>
      <c r="AA54" s="885"/>
    </row>
    <row r="55" spans="2:27" s="607" customFormat="1" ht="39" customHeight="1" thickBot="1">
      <c r="B55" s="890"/>
      <c r="C55" s="884"/>
      <c r="D55" s="884"/>
      <c r="E55" s="862"/>
      <c r="F55" s="884"/>
      <c r="G55" s="884"/>
      <c r="H55" s="884"/>
      <c r="I55" s="891"/>
      <c r="J55" s="884"/>
      <c r="K55" s="884"/>
      <c r="L55" s="604" t="s">
        <v>51</v>
      </c>
      <c r="M55" s="604" t="s">
        <v>109</v>
      </c>
      <c r="N55" s="604" t="s">
        <v>108</v>
      </c>
      <c r="O55" s="604" t="s">
        <v>110</v>
      </c>
      <c r="P55" s="604" t="s">
        <v>35</v>
      </c>
      <c r="Q55" s="884"/>
      <c r="R55" s="604" t="str">
        <f>+R44</f>
        <v>EMPLOYEE</v>
      </c>
      <c r="S55" s="758" t="str">
        <f>+S44</f>
        <v>EMPLOYER</v>
      </c>
      <c r="T55" s="604" t="str">
        <f>+T44</f>
        <v>EMPLOYEE</v>
      </c>
      <c r="U55" s="604" t="str">
        <f>+U44</f>
        <v>EMPLOYER</v>
      </c>
      <c r="V55" s="884"/>
      <c r="W55" s="884"/>
      <c r="X55" s="866"/>
      <c r="Y55" s="608" t="s">
        <v>83</v>
      </c>
      <c r="Z55" s="608" t="s">
        <v>86</v>
      </c>
      <c r="AA55" s="609" t="s">
        <v>85</v>
      </c>
    </row>
    <row r="56" spans="2:27" ht="12" thickTop="1">
      <c r="B56" s="226"/>
      <c r="C56" s="227"/>
      <c r="D56" s="227"/>
      <c r="E56" s="227"/>
      <c r="F56" s="227"/>
      <c r="G56" s="227"/>
      <c r="H56" s="227"/>
      <c r="I56" s="747"/>
      <c r="J56" s="227"/>
      <c r="K56" s="227"/>
      <c r="L56" s="227"/>
      <c r="M56" s="227"/>
      <c r="N56" s="227"/>
      <c r="O56" s="227"/>
      <c r="P56" s="227"/>
      <c r="Q56" s="227"/>
      <c r="R56" s="227"/>
      <c r="S56" s="781"/>
      <c r="T56" s="227"/>
      <c r="U56" s="227"/>
      <c r="V56" s="227"/>
      <c r="W56" s="227"/>
      <c r="X56" s="227"/>
      <c r="Y56" s="227"/>
      <c r="Z56" s="227"/>
      <c r="AA56" s="228"/>
    </row>
    <row r="57" spans="2:27" ht="11.25">
      <c r="B57" s="226"/>
      <c r="C57" s="227"/>
      <c r="D57" s="227"/>
      <c r="E57" s="227"/>
      <c r="F57" s="227"/>
      <c r="G57" s="227"/>
      <c r="H57" s="227"/>
      <c r="I57" s="747"/>
      <c r="J57" s="227"/>
      <c r="K57" s="227"/>
      <c r="L57" s="229">
        <v>0</v>
      </c>
      <c r="M57" s="229">
        <v>0</v>
      </c>
      <c r="N57" s="229">
        <v>0</v>
      </c>
      <c r="O57" s="229">
        <v>0</v>
      </c>
      <c r="P57" s="229">
        <f>+L57+M57+N57+O57</f>
        <v>0</v>
      </c>
      <c r="Q57" s="227">
        <v>0</v>
      </c>
      <c r="R57" s="227"/>
      <c r="S57" s="781"/>
      <c r="T57" s="227"/>
      <c r="U57" s="227"/>
      <c r="V57" s="227"/>
      <c r="W57" s="227"/>
      <c r="X57" s="227">
        <f>+P57-R57-T57-V57-W57</f>
        <v>0</v>
      </c>
      <c r="Y57" s="227"/>
      <c r="Z57" s="227"/>
      <c r="AA57" s="228"/>
    </row>
    <row r="58" spans="2:27" ht="11.25">
      <c r="B58" s="226"/>
      <c r="C58" s="227"/>
      <c r="D58" s="227"/>
      <c r="E58" s="227"/>
      <c r="F58" s="227"/>
      <c r="G58" s="227"/>
      <c r="H58" s="227"/>
      <c r="I58" s="747"/>
      <c r="J58" s="227"/>
      <c r="K58" s="227"/>
      <c r="L58" s="229"/>
      <c r="M58" s="229"/>
      <c r="N58" s="229"/>
      <c r="O58" s="229"/>
      <c r="P58" s="229">
        <f>+L58+M58+N58+O58</f>
        <v>0</v>
      </c>
      <c r="Q58" s="227"/>
      <c r="R58" s="227"/>
      <c r="S58" s="781"/>
      <c r="T58" s="227"/>
      <c r="U58" s="227"/>
      <c r="V58" s="227"/>
      <c r="W58" s="227"/>
      <c r="X58" s="227">
        <f>+P58-R58-T58-V58-W58</f>
        <v>0</v>
      </c>
      <c r="Y58" s="227"/>
      <c r="Z58" s="227"/>
      <c r="AA58" s="228"/>
    </row>
    <row r="59" spans="2:27" ht="11.25">
      <c r="B59" s="226"/>
      <c r="C59" s="227"/>
      <c r="D59" s="227"/>
      <c r="E59" s="227"/>
      <c r="F59" s="227"/>
      <c r="G59" s="227"/>
      <c r="H59" s="227"/>
      <c r="I59" s="747"/>
      <c r="J59" s="227"/>
      <c r="K59" s="227"/>
      <c r="L59" s="229"/>
      <c r="M59" s="229"/>
      <c r="N59" s="229"/>
      <c r="O59" s="229"/>
      <c r="P59" s="229">
        <f>+L59+M59+N59+O59</f>
        <v>0</v>
      </c>
      <c r="Q59" s="227"/>
      <c r="R59" s="227"/>
      <c r="S59" s="781"/>
      <c r="T59" s="227"/>
      <c r="U59" s="227"/>
      <c r="V59" s="227"/>
      <c r="W59" s="227"/>
      <c r="X59" s="227">
        <f>+P59-R59-T59-V59-W59</f>
        <v>0</v>
      </c>
      <c r="Y59" s="227"/>
      <c r="Z59" s="227"/>
      <c r="AA59" s="228"/>
    </row>
    <row r="60" spans="2:27" ht="11.25">
      <c r="B60" s="226"/>
      <c r="C60" s="227"/>
      <c r="D60" s="227"/>
      <c r="E60" s="227"/>
      <c r="F60" s="227"/>
      <c r="G60" s="227"/>
      <c r="H60" s="227"/>
      <c r="I60" s="747"/>
      <c r="J60" s="227"/>
      <c r="K60" s="227"/>
      <c r="L60" s="229"/>
      <c r="M60" s="229"/>
      <c r="N60" s="229"/>
      <c r="O60" s="229"/>
      <c r="P60" s="229">
        <f>+L60+M60+N60+O60</f>
        <v>0</v>
      </c>
      <c r="Q60" s="227"/>
      <c r="R60" s="227"/>
      <c r="S60" s="781"/>
      <c r="T60" s="227"/>
      <c r="U60" s="227"/>
      <c r="V60" s="227"/>
      <c r="W60" s="227"/>
      <c r="X60" s="227">
        <f>+P60-R60-T60-V60-W60</f>
        <v>0</v>
      </c>
      <c r="Y60" s="227"/>
      <c r="Z60" s="227"/>
      <c r="AA60" s="228"/>
    </row>
    <row r="61" spans="2:27" ht="12" thickBot="1">
      <c r="B61" s="886" t="s">
        <v>46</v>
      </c>
      <c r="C61" s="887"/>
      <c r="D61" s="887"/>
      <c r="E61" s="887"/>
      <c r="F61" s="887"/>
      <c r="G61" s="887"/>
      <c r="H61" s="887"/>
      <c r="I61" s="887"/>
      <c r="J61" s="887"/>
      <c r="K61" s="888"/>
      <c r="L61" s="208">
        <f aca="true" t="shared" si="4" ref="L61:W61">SUM(L57:L60)</f>
        <v>0</v>
      </c>
      <c r="M61" s="208">
        <f t="shared" si="4"/>
        <v>0</v>
      </c>
      <c r="N61" s="208">
        <f t="shared" si="4"/>
        <v>0</v>
      </c>
      <c r="O61" s="208">
        <f t="shared" si="4"/>
        <v>0</v>
      </c>
      <c r="P61" s="208">
        <f t="shared" si="4"/>
        <v>0</v>
      </c>
      <c r="Q61" s="230">
        <f t="shared" si="4"/>
        <v>0</v>
      </c>
      <c r="R61" s="230">
        <f t="shared" si="4"/>
        <v>0</v>
      </c>
      <c r="S61" s="201">
        <f t="shared" si="4"/>
        <v>0</v>
      </c>
      <c r="T61" s="230">
        <f t="shared" si="4"/>
        <v>0</v>
      </c>
      <c r="U61" s="230">
        <f t="shared" si="4"/>
        <v>0</v>
      </c>
      <c r="V61" s="230">
        <f t="shared" si="4"/>
        <v>0</v>
      </c>
      <c r="W61" s="230">
        <f t="shared" si="4"/>
        <v>0</v>
      </c>
      <c r="X61" s="230">
        <f>SUM(X57:X60)</f>
        <v>0</v>
      </c>
      <c r="Y61" s="230"/>
      <c r="Z61" s="230"/>
      <c r="AA61" s="202"/>
    </row>
    <row r="62" ht="36.75" customHeight="1" thickTop="1"/>
    <row r="63" spans="21:24" ht="11.25">
      <c r="U63" s="221" t="s">
        <v>52</v>
      </c>
      <c r="V63" s="221"/>
      <c r="W63" s="221"/>
      <c r="X63" s="221">
        <f>+X61+X50+X39+X28+X17</f>
        <v>2000</v>
      </c>
    </row>
    <row r="64" ht="11.25"/>
    <row r="65" ht="11.25"/>
    <row r="66" ht="11.25">
      <c r="S66" s="774"/>
    </row>
    <row r="67" spans="2:30" ht="20.25">
      <c r="B67" s="883" t="s">
        <v>267</v>
      </c>
      <c r="C67" s="883"/>
      <c r="D67" s="883"/>
      <c r="E67" s="893" t="s">
        <v>423</v>
      </c>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row>
    <row r="68" ht="11.25"/>
    <row r="69" ht="11.25"/>
    <row r="70" ht="11.25"/>
    <row r="71" ht="18">
      <c r="B71" s="214" t="str">
        <f>+B4</f>
        <v>ABC PRIVATE UNIVERSITY</v>
      </c>
    </row>
    <row r="72" ht="11.25"/>
    <row r="73" ht="11.25"/>
    <row r="74" spans="25:27" ht="15">
      <c r="Y74" s="871"/>
      <c r="Z74" s="871"/>
      <c r="AA74" s="871"/>
    </row>
    <row r="75" spans="2:5" ht="11.25">
      <c r="B75" s="213" t="s">
        <v>249</v>
      </c>
      <c r="C75" s="213"/>
      <c r="D75" s="213" t="str">
        <f>+D8</f>
        <v> B.TECH</v>
      </c>
      <c r="E75" s="331"/>
    </row>
    <row r="76" spans="6:25" ht="12" thickBot="1">
      <c r="F76" s="193" t="str">
        <f>+F9</f>
        <v>CET CODE</v>
      </c>
      <c r="H76" s="360" t="str">
        <f>+H9</f>
        <v>ABCPU</v>
      </c>
      <c r="I76" s="725"/>
      <c r="Y76" s="221" t="str">
        <f>+Z8</f>
        <v>AMOUNT IN RUPEES</v>
      </c>
    </row>
    <row r="77" spans="2:27" s="607" customFormat="1" ht="34.5" customHeight="1" thickTop="1">
      <c r="B77" s="889" t="s">
        <v>199</v>
      </c>
      <c r="C77" s="880" t="s">
        <v>111</v>
      </c>
      <c r="D77" s="880" t="s">
        <v>82</v>
      </c>
      <c r="E77" s="861" t="s">
        <v>200</v>
      </c>
      <c r="F77" s="880" t="s">
        <v>42</v>
      </c>
      <c r="G77" s="880" t="s">
        <v>47</v>
      </c>
      <c r="H77" s="880" t="s">
        <v>48</v>
      </c>
      <c r="I77" s="873" t="str">
        <f>I54</f>
        <v>EMPLOYEE COMMUNITY</v>
      </c>
      <c r="J77" s="880" t="s">
        <v>117</v>
      </c>
      <c r="K77" s="880" t="s">
        <v>116</v>
      </c>
      <c r="L77" s="880"/>
      <c r="M77" s="880"/>
      <c r="N77" s="880"/>
      <c r="O77" s="880"/>
      <c r="P77" s="880"/>
      <c r="Q77" s="880" t="s">
        <v>123</v>
      </c>
      <c r="R77" s="880" t="s">
        <v>119</v>
      </c>
      <c r="S77" s="880"/>
      <c r="T77" s="880" t="s">
        <v>120</v>
      </c>
      <c r="U77" s="880"/>
      <c r="V77" s="880" t="str">
        <f>+V54</f>
        <v>TDS</v>
      </c>
      <c r="W77" s="880" t="str">
        <f>+W54</f>
        <v>ANY OTHER DEDUC-TIONS</v>
      </c>
      <c r="X77" s="865" t="s">
        <v>410</v>
      </c>
      <c r="Y77" s="880" t="s">
        <v>84</v>
      </c>
      <c r="Z77" s="880"/>
      <c r="AA77" s="885"/>
    </row>
    <row r="78" spans="2:27" s="607" customFormat="1" ht="40.5" customHeight="1" thickBot="1">
      <c r="B78" s="890"/>
      <c r="C78" s="884"/>
      <c r="D78" s="884"/>
      <c r="E78" s="862"/>
      <c r="F78" s="884"/>
      <c r="G78" s="884"/>
      <c r="H78" s="884"/>
      <c r="I78" s="891"/>
      <c r="J78" s="884"/>
      <c r="K78" s="884"/>
      <c r="L78" s="604" t="s">
        <v>51</v>
      </c>
      <c r="M78" s="604" t="s">
        <v>109</v>
      </c>
      <c r="N78" s="604" t="s">
        <v>108</v>
      </c>
      <c r="O78" s="604" t="s">
        <v>110</v>
      </c>
      <c r="P78" s="604" t="s">
        <v>35</v>
      </c>
      <c r="Q78" s="884"/>
      <c r="R78" s="604" t="str">
        <f>+R55</f>
        <v>EMPLOYEE</v>
      </c>
      <c r="S78" s="758" t="str">
        <f>+S55</f>
        <v>EMPLOYER</v>
      </c>
      <c r="T78" s="604" t="str">
        <f>+T55</f>
        <v>EMPLOYEE</v>
      </c>
      <c r="U78" s="604" t="str">
        <f>+U55</f>
        <v>EMPLOYER</v>
      </c>
      <c r="V78" s="884"/>
      <c r="W78" s="884"/>
      <c r="X78" s="866"/>
      <c r="Y78" s="608" t="s">
        <v>83</v>
      </c>
      <c r="Z78" s="608" t="s">
        <v>86</v>
      </c>
      <c r="AA78" s="609" t="s">
        <v>85</v>
      </c>
    </row>
    <row r="79" spans="2:27" ht="12" thickTop="1">
      <c r="B79" s="226"/>
      <c r="C79" s="227"/>
      <c r="D79" s="227"/>
      <c r="E79" s="227"/>
      <c r="F79" s="227"/>
      <c r="G79" s="227"/>
      <c r="H79" s="227"/>
      <c r="I79" s="747"/>
      <c r="J79" s="227"/>
      <c r="K79" s="227"/>
      <c r="L79" s="227"/>
      <c r="M79" s="227"/>
      <c r="N79" s="227"/>
      <c r="O79" s="227"/>
      <c r="P79" s="227"/>
      <c r="Q79" s="227"/>
      <c r="R79" s="227"/>
      <c r="S79" s="781"/>
      <c r="T79" s="227"/>
      <c r="U79" s="227"/>
      <c r="V79" s="227"/>
      <c r="W79" s="227"/>
      <c r="X79" s="227"/>
      <c r="Y79" s="227"/>
      <c r="Z79" s="227"/>
      <c r="AA79" s="228"/>
    </row>
    <row r="80" spans="2:27" ht="11.25">
      <c r="B80" s="226"/>
      <c r="C80" s="227"/>
      <c r="D80" s="227"/>
      <c r="E80" s="227"/>
      <c r="F80" s="227"/>
      <c r="G80" s="227"/>
      <c r="H80" s="227"/>
      <c r="I80" s="747"/>
      <c r="J80" s="227"/>
      <c r="K80" s="227"/>
      <c r="L80" s="229">
        <v>45000</v>
      </c>
      <c r="M80" s="229">
        <v>0</v>
      </c>
      <c r="N80" s="229">
        <v>0</v>
      </c>
      <c r="O80" s="229">
        <v>0</v>
      </c>
      <c r="P80" s="229">
        <f>+L80+M80+N80+O80</f>
        <v>45000</v>
      </c>
      <c r="Q80" s="227">
        <v>100000</v>
      </c>
      <c r="R80" s="227"/>
      <c r="S80" s="781"/>
      <c r="T80" s="227"/>
      <c r="U80" s="227"/>
      <c r="V80" s="227"/>
      <c r="W80" s="227"/>
      <c r="X80" s="227">
        <f>+P80-R80-T80-V80-W80</f>
        <v>45000</v>
      </c>
      <c r="Y80" s="227"/>
      <c r="Z80" s="227"/>
      <c r="AA80" s="228"/>
    </row>
    <row r="81" spans="2:27" ht="11.25">
      <c r="B81" s="226"/>
      <c r="C81" s="227"/>
      <c r="D81" s="227"/>
      <c r="E81" s="227"/>
      <c r="F81" s="227"/>
      <c r="G81" s="227"/>
      <c r="H81" s="227"/>
      <c r="I81" s="747"/>
      <c r="J81" s="227"/>
      <c r="K81" s="227"/>
      <c r="L81" s="229"/>
      <c r="M81" s="229"/>
      <c r="N81" s="229"/>
      <c r="O81" s="229"/>
      <c r="P81" s="229">
        <f>+L81+M81+N81+O81</f>
        <v>0</v>
      </c>
      <c r="Q81" s="227"/>
      <c r="R81" s="227"/>
      <c r="S81" s="781"/>
      <c r="T81" s="227"/>
      <c r="U81" s="227"/>
      <c r="V81" s="227"/>
      <c r="W81" s="227"/>
      <c r="X81" s="227">
        <f>+P81-R81-T81-V81-W81</f>
        <v>0</v>
      </c>
      <c r="Y81" s="227"/>
      <c r="Z81" s="227"/>
      <c r="AA81" s="228"/>
    </row>
    <row r="82" spans="2:27" ht="11.25">
      <c r="B82" s="226"/>
      <c r="C82" s="227"/>
      <c r="D82" s="227"/>
      <c r="E82" s="227"/>
      <c r="F82" s="227"/>
      <c r="G82" s="227"/>
      <c r="H82" s="227"/>
      <c r="I82" s="747"/>
      <c r="J82" s="227"/>
      <c r="K82" s="227"/>
      <c r="L82" s="229"/>
      <c r="M82" s="229"/>
      <c r="N82" s="229"/>
      <c r="O82" s="229"/>
      <c r="P82" s="229">
        <f>+L82+M82+N82+O82</f>
        <v>0</v>
      </c>
      <c r="Q82" s="227"/>
      <c r="R82" s="227"/>
      <c r="S82" s="781"/>
      <c r="T82" s="227"/>
      <c r="U82" s="227"/>
      <c r="V82" s="227"/>
      <c r="W82" s="227"/>
      <c r="X82" s="227">
        <f>+P82-R82-T82-V82-W82</f>
        <v>0</v>
      </c>
      <c r="Y82" s="227"/>
      <c r="Z82" s="227"/>
      <c r="AA82" s="228"/>
    </row>
    <row r="83" spans="2:27" ht="11.25">
      <c r="B83" s="226"/>
      <c r="C83" s="227"/>
      <c r="D83" s="227"/>
      <c r="E83" s="227"/>
      <c r="F83" s="227"/>
      <c r="G83" s="227"/>
      <c r="H83" s="227"/>
      <c r="I83" s="747"/>
      <c r="J83" s="227"/>
      <c r="K83" s="227"/>
      <c r="L83" s="229"/>
      <c r="M83" s="229"/>
      <c r="N83" s="229"/>
      <c r="O83" s="229"/>
      <c r="P83" s="229">
        <f>+L83+M83+N83+O83</f>
        <v>0</v>
      </c>
      <c r="Q83" s="227"/>
      <c r="R83" s="227"/>
      <c r="S83" s="781"/>
      <c r="T83" s="227"/>
      <c r="U83" s="227"/>
      <c r="V83" s="227"/>
      <c r="W83" s="227"/>
      <c r="X83" s="227">
        <f>+P83-R83-T83-V83-W83</f>
        <v>0</v>
      </c>
      <c r="Y83" s="227"/>
      <c r="Z83" s="227"/>
      <c r="AA83" s="228"/>
    </row>
    <row r="84" spans="2:27" ht="37.5" customHeight="1" thickBot="1">
      <c r="B84" s="886" t="s">
        <v>46</v>
      </c>
      <c r="C84" s="887"/>
      <c r="D84" s="887"/>
      <c r="E84" s="887"/>
      <c r="F84" s="887"/>
      <c r="G84" s="887"/>
      <c r="H84" s="887"/>
      <c r="I84" s="887"/>
      <c r="J84" s="887"/>
      <c r="K84" s="888"/>
      <c r="L84" s="208">
        <f aca="true" t="shared" si="5" ref="L84:W84">SUM(L80:L83)</f>
        <v>45000</v>
      </c>
      <c r="M84" s="208">
        <f t="shared" si="5"/>
        <v>0</v>
      </c>
      <c r="N84" s="208">
        <f t="shared" si="5"/>
        <v>0</v>
      </c>
      <c r="O84" s="208">
        <f t="shared" si="5"/>
        <v>0</v>
      </c>
      <c r="P84" s="208">
        <f t="shared" si="5"/>
        <v>45000</v>
      </c>
      <c r="Q84" s="230">
        <f t="shared" si="5"/>
        <v>100000</v>
      </c>
      <c r="R84" s="230">
        <f t="shared" si="5"/>
        <v>0</v>
      </c>
      <c r="S84" s="201">
        <f t="shared" si="5"/>
        <v>0</v>
      </c>
      <c r="T84" s="230">
        <f t="shared" si="5"/>
        <v>0</v>
      </c>
      <c r="U84" s="230">
        <f t="shared" si="5"/>
        <v>0</v>
      </c>
      <c r="V84" s="230">
        <f t="shared" si="5"/>
        <v>0</v>
      </c>
      <c r="W84" s="230">
        <f t="shared" si="5"/>
        <v>0</v>
      </c>
      <c r="X84" s="230">
        <f>SUM(X80:X83)</f>
        <v>45000</v>
      </c>
      <c r="Y84" s="230"/>
      <c r="Z84" s="230"/>
      <c r="AA84" s="202"/>
    </row>
    <row r="85" spans="2:27" ht="12" thickTop="1">
      <c r="B85" s="231"/>
      <c r="C85" s="231"/>
      <c r="D85" s="231"/>
      <c r="E85" s="231"/>
      <c r="F85" s="231"/>
      <c r="G85" s="231"/>
      <c r="H85" s="231"/>
      <c r="I85" s="748"/>
      <c r="J85" s="231"/>
      <c r="K85" s="231"/>
      <c r="L85" s="231"/>
      <c r="M85" s="231"/>
      <c r="N85" s="231"/>
      <c r="O85" s="231"/>
      <c r="P85" s="231"/>
      <c r="Q85" s="231"/>
      <c r="R85" s="231"/>
      <c r="S85" s="782"/>
      <c r="T85" s="231"/>
      <c r="U85" s="231"/>
      <c r="V85" s="231"/>
      <c r="W85" s="231"/>
      <c r="X85" s="231"/>
      <c r="Y85" s="231"/>
      <c r="Z85" s="231"/>
      <c r="AA85" s="231"/>
    </row>
    <row r="86" spans="2:5" ht="11.25">
      <c r="B86" s="213" t="s">
        <v>249</v>
      </c>
      <c r="C86" s="213"/>
      <c r="D86" s="213" t="str">
        <f>+D19</f>
        <v> M.TECH</v>
      </c>
      <c r="E86" s="419"/>
    </row>
    <row r="87" spans="6:9" ht="12" thickBot="1">
      <c r="F87" s="193" t="str">
        <f>+F76</f>
        <v>CET CODE</v>
      </c>
      <c r="H87" s="360" t="str">
        <f>+H76</f>
        <v>ABCPU</v>
      </c>
      <c r="I87" s="725"/>
    </row>
    <row r="88" spans="2:27" s="607" customFormat="1" ht="34.5" customHeight="1" thickTop="1">
      <c r="B88" s="889" t="s">
        <v>199</v>
      </c>
      <c r="C88" s="880" t="s">
        <v>111</v>
      </c>
      <c r="D88" s="880" t="s">
        <v>82</v>
      </c>
      <c r="E88" s="861" t="s">
        <v>200</v>
      </c>
      <c r="F88" s="880" t="s">
        <v>42</v>
      </c>
      <c r="G88" s="880" t="s">
        <v>47</v>
      </c>
      <c r="H88" s="880" t="s">
        <v>48</v>
      </c>
      <c r="I88" s="873" t="str">
        <f>I77</f>
        <v>EMPLOYEE COMMUNITY</v>
      </c>
      <c r="J88" s="880" t="s">
        <v>117</v>
      </c>
      <c r="K88" s="880" t="s">
        <v>116</v>
      </c>
      <c r="L88" s="880"/>
      <c r="M88" s="880"/>
      <c r="N88" s="880"/>
      <c r="O88" s="880"/>
      <c r="P88" s="880"/>
      <c r="Q88" s="880" t="s">
        <v>123</v>
      </c>
      <c r="R88" s="880" t="s">
        <v>119</v>
      </c>
      <c r="S88" s="880"/>
      <c r="T88" s="880" t="s">
        <v>120</v>
      </c>
      <c r="U88" s="880"/>
      <c r="V88" s="880" t="str">
        <f>+V77</f>
        <v>TDS</v>
      </c>
      <c r="W88" s="880" t="str">
        <f>+W77</f>
        <v>ANY OTHER DEDUC-TIONS</v>
      </c>
      <c r="X88" s="865" t="s">
        <v>410</v>
      </c>
      <c r="Y88" s="880" t="s">
        <v>84</v>
      </c>
      <c r="Z88" s="880"/>
      <c r="AA88" s="885"/>
    </row>
    <row r="89" spans="2:27" s="607" customFormat="1" ht="36.75" customHeight="1" thickBot="1">
      <c r="B89" s="890"/>
      <c r="C89" s="884"/>
      <c r="D89" s="884"/>
      <c r="E89" s="862"/>
      <c r="F89" s="884"/>
      <c r="G89" s="884"/>
      <c r="H89" s="884"/>
      <c r="I89" s="891"/>
      <c r="J89" s="884"/>
      <c r="K89" s="884"/>
      <c r="L89" s="604" t="s">
        <v>51</v>
      </c>
      <c r="M89" s="604" t="s">
        <v>109</v>
      </c>
      <c r="N89" s="604" t="s">
        <v>108</v>
      </c>
      <c r="O89" s="604" t="s">
        <v>110</v>
      </c>
      <c r="P89" s="604" t="s">
        <v>35</v>
      </c>
      <c r="Q89" s="884"/>
      <c r="R89" s="604" t="str">
        <f>+R78</f>
        <v>EMPLOYEE</v>
      </c>
      <c r="S89" s="758" t="str">
        <f>+S78</f>
        <v>EMPLOYER</v>
      </c>
      <c r="T89" s="604" t="str">
        <f>+T78</f>
        <v>EMPLOYEE</v>
      </c>
      <c r="U89" s="604" t="str">
        <f>+U78</f>
        <v>EMPLOYER</v>
      </c>
      <c r="V89" s="884"/>
      <c r="W89" s="884"/>
      <c r="X89" s="866"/>
      <c r="Y89" s="608" t="s">
        <v>83</v>
      </c>
      <c r="Z89" s="608" t="s">
        <v>86</v>
      </c>
      <c r="AA89" s="609" t="s">
        <v>85</v>
      </c>
    </row>
    <row r="90" spans="2:27" ht="12" thickTop="1">
      <c r="B90" s="226"/>
      <c r="C90" s="227"/>
      <c r="D90" s="227"/>
      <c r="E90" s="227"/>
      <c r="F90" s="227"/>
      <c r="G90" s="227"/>
      <c r="H90" s="227"/>
      <c r="I90" s="747"/>
      <c r="J90" s="227"/>
      <c r="K90" s="227"/>
      <c r="L90" s="227"/>
      <c r="M90" s="227"/>
      <c r="N90" s="227"/>
      <c r="O90" s="227"/>
      <c r="P90" s="227"/>
      <c r="Q90" s="227"/>
      <c r="R90" s="227"/>
      <c r="S90" s="781"/>
      <c r="T90" s="227"/>
      <c r="U90" s="227"/>
      <c r="V90" s="227"/>
      <c r="W90" s="227"/>
      <c r="X90" s="227"/>
      <c r="Y90" s="227"/>
      <c r="Z90" s="227"/>
      <c r="AA90" s="228"/>
    </row>
    <row r="91" spans="2:27" ht="11.25">
      <c r="B91" s="226"/>
      <c r="C91" s="227"/>
      <c r="D91" s="227"/>
      <c r="E91" s="227"/>
      <c r="F91" s="227"/>
      <c r="G91" s="227"/>
      <c r="H91" s="227"/>
      <c r="I91" s="747"/>
      <c r="J91" s="227"/>
      <c r="K91" s="227"/>
      <c r="L91" s="229">
        <v>15000</v>
      </c>
      <c r="M91" s="229">
        <v>0</v>
      </c>
      <c r="N91" s="229">
        <v>0</v>
      </c>
      <c r="O91" s="229">
        <v>0</v>
      </c>
      <c r="P91" s="229">
        <f>+L91+M91+N91+O91</f>
        <v>15000</v>
      </c>
      <c r="Q91" s="227">
        <v>75000</v>
      </c>
      <c r="R91" s="227"/>
      <c r="S91" s="781"/>
      <c r="T91" s="227"/>
      <c r="U91" s="227"/>
      <c r="V91" s="227"/>
      <c r="W91" s="227"/>
      <c r="X91" s="227">
        <f>+P91-R91-T91-V91-W91</f>
        <v>15000</v>
      </c>
      <c r="Y91" s="227"/>
      <c r="Z91" s="227"/>
      <c r="AA91" s="228"/>
    </row>
    <row r="92" spans="2:27" ht="11.25">
      <c r="B92" s="226"/>
      <c r="C92" s="227"/>
      <c r="D92" s="227"/>
      <c r="E92" s="227"/>
      <c r="F92" s="227"/>
      <c r="G92" s="227"/>
      <c r="H92" s="227"/>
      <c r="I92" s="747"/>
      <c r="J92" s="227"/>
      <c r="K92" s="227"/>
      <c r="L92" s="229"/>
      <c r="M92" s="229"/>
      <c r="N92" s="229"/>
      <c r="O92" s="229"/>
      <c r="P92" s="229">
        <f>+L92+M92+N92+O92</f>
        <v>0</v>
      </c>
      <c r="Q92" s="227"/>
      <c r="R92" s="227"/>
      <c r="S92" s="781"/>
      <c r="T92" s="227"/>
      <c r="U92" s="227"/>
      <c r="V92" s="227"/>
      <c r="W92" s="227"/>
      <c r="X92" s="227">
        <f>+P92-R92-T92-V92-W92</f>
        <v>0</v>
      </c>
      <c r="Y92" s="227"/>
      <c r="Z92" s="227"/>
      <c r="AA92" s="228"/>
    </row>
    <row r="93" spans="2:27" ht="11.25">
      <c r="B93" s="226"/>
      <c r="C93" s="227"/>
      <c r="D93" s="227"/>
      <c r="E93" s="227"/>
      <c r="F93" s="227"/>
      <c r="G93" s="227"/>
      <c r="H93" s="227"/>
      <c r="I93" s="747"/>
      <c r="J93" s="227"/>
      <c r="K93" s="227"/>
      <c r="L93" s="229"/>
      <c r="M93" s="229"/>
      <c r="N93" s="229"/>
      <c r="O93" s="229"/>
      <c r="P93" s="229">
        <f>+L93+M93+N93+O93</f>
        <v>0</v>
      </c>
      <c r="Q93" s="227"/>
      <c r="R93" s="227"/>
      <c r="S93" s="781"/>
      <c r="T93" s="227"/>
      <c r="U93" s="227"/>
      <c r="V93" s="227"/>
      <c r="W93" s="227"/>
      <c r="X93" s="227">
        <f>+P93-R93-T93-V93-W93</f>
        <v>0</v>
      </c>
      <c r="Y93" s="227"/>
      <c r="Z93" s="227"/>
      <c r="AA93" s="228"/>
    </row>
    <row r="94" spans="2:27" ht="11.25">
      <c r="B94" s="226"/>
      <c r="C94" s="227"/>
      <c r="D94" s="227"/>
      <c r="E94" s="227"/>
      <c r="F94" s="227"/>
      <c r="G94" s="227"/>
      <c r="H94" s="227"/>
      <c r="I94" s="747"/>
      <c r="J94" s="227"/>
      <c r="K94" s="227"/>
      <c r="L94" s="229"/>
      <c r="M94" s="229"/>
      <c r="N94" s="229"/>
      <c r="O94" s="229"/>
      <c r="P94" s="229">
        <f>+L94+M94+N94+O94</f>
        <v>0</v>
      </c>
      <c r="Q94" s="227"/>
      <c r="R94" s="227"/>
      <c r="S94" s="781"/>
      <c r="T94" s="227"/>
      <c r="U94" s="227"/>
      <c r="V94" s="227"/>
      <c r="W94" s="227"/>
      <c r="X94" s="227">
        <f>+P94-R94-T94-V94-W94</f>
        <v>0</v>
      </c>
      <c r="Y94" s="227"/>
      <c r="Z94" s="227"/>
      <c r="AA94" s="228"/>
    </row>
    <row r="95" spans="2:27" ht="12" thickBot="1">
      <c r="B95" s="886" t="s">
        <v>46</v>
      </c>
      <c r="C95" s="887"/>
      <c r="D95" s="887"/>
      <c r="E95" s="887"/>
      <c r="F95" s="887"/>
      <c r="G95" s="887"/>
      <c r="H95" s="887"/>
      <c r="I95" s="887"/>
      <c r="J95" s="887"/>
      <c r="K95" s="888"/>
      <c r="L95" s="208">
        <f aca="true" t="shared" si="6" ref="L95:W95">SUM(L91:L94)</f>
        <v>15000</v>
      </c>
      <c r="M95" s="208">
        <f t="shared" si="6"/>
        <v>0</v>
      </c>
      <c r="N95" s="208">
        <f t="shared" si="6"/>
        <v>0</v>
      </c>
      <c r="O95" s="208">
        <f t="shared" si="6"/>
        <v>0</v>
      </c>
      <c r="P95" s="208">
        <f t="shared" si="6"/>
        <v>15000</v>
      </c>
      <c r="Q95" s="230">
        <f t="shared" si="6"/>
        <v>75000</v>
      </c>
      <c r="R95" s="230">
        <f t="shared" si="6"/>
        <v>0</v>
      </c>
      <c r="S95" s="201">
        <f t="shared" si="6"/>
        <v>0</v>
      </c>
      <c r="T95" s="230">
        <f t="shared" si="6"/>
        <v>0</v>
      </c>
      <c r="U95" s="230">
        <f t="shared" si="6"/>
        <v>0</v>
      </c>
      <c r="V95" s="230">
        <f t="shared" si="6"/>
        <v>0</v>
      </c>
      <c r="W95" s="230">
        <f t="shared" si="6"/>
        <v>0</v>
      </c>
      <c r="X95" s="230">
        <f>SUM(X91:X94)</f>
        <v>15000</v>
      </c>
      <c r="Y95" s="230"/>
      <c r="Z95" s="230"/>
      <c r="AA95" s="202"/>
    </row>
    <row r="96" ht="12" thickTop="1"/>
    <row r="97" spans="2:5" ht="35.25" customHeight="1">
      <c r="B97" s="213" t="s">
        <v>249</v>
      </c>
      <c r="C97" s="213"/>
      <c r="D97" s="213" t="str">
        <f>+D30</f>
        <v>MCA</v>
      </c>
      <c r="E97" s="419"/>
    </row>
    <row r="98" spans="6:9" ht="12" thickBot="1">
      <c r="F98" s="193" t="str">
        <f>+F87</f>
        <v>CET CODE</v>
      </c>
      <c r="H98" s="360" t="str">
        <f>+H87</f>
        <v>ABCPU</v>
      </c>
      <c r="I98" s="725"/>
    </row>
    <row r="99" spans="2:27" s="607" customFormat="1" ht="34.5" customHeight="1" thickTop="1">
      <c r="B99" s="889" t="s">
        <v>199</v>
      </c>
      <c r="C99" s="880" t="s">
        <v>111</v>
      </c>
      <c r="D99" s="880" t="s">
        <v>82</v>
      </c>
      <c r="E99" s="861" t="s">
        <v>200</v>
      </c>
      <c r="F99" s="880" t="s">
        <v>42</v>
      </c>
      <c r="G99" s="880" t="s">
        <v>47</v>
      </c>
      <c r="H99" s="880" t="s">
        <v>48</v>
      </c>
      <c r="I99" s="873" t="str">
        <f>I88</f>
        <v>EMPLOYEE COMMUNITY</v>
      </c>
      <c r="J99" s="880" t="s">
        <v>117</v>
      </c>
      <c r="K99" s="880" t="s">
        <v>116</v>
      </c>
      <c r="L99" s="880"/>
      <c r="M99" s="880"/>
      <c r="N99" s="880"/>
      <c r="O99" s="880"/>
      <c r="P99" s="880"/>
      <c r="Q99" s="880" t="s">
        <v>123</v>
      </c>
      <c r="R99" s="880" t="s">
        <v>119</v>
      </c>
      <c r="S99" s="880"/>
      <c r="T99" s="880" t="s">
        <v>120</v>
      </c>
      <c r="U99" s="880"/>
      <c r="V99" s="880" t="str">
        <f>+V88</f>
        <v>TDS</v>
      </c>
      <c r="W99" s="880" t="str">
        <f>+W88</f>
        <v>ANY OTHER DEDUC-TIONS</v>
      </c>
      <c r="X99" s="880" t="str">
        <f>+X88</f>
        <v>NET SALARY Paid</v>
      </c>
      <c r="Y99" s="880" t="s">
        <v>84</v>
      </c>
      <c r="Z99" s="880"/>
      <c r="AA99" s="885"/>
    </row>
    <row r="100" spans="2:27" s="607" customFormat="1" ht="33" customHeight="1" thickBot="1">
      <c r="B100" s="890"/>
      <c r="C100" s="884"/>
      <c r="D100" s="884"/>
      <c r="E100" s="862"/>
      <c r="F100" s="884"/>
      <c r="G100" s="884"/>
      <c r="H100" s="884"/>
      <c r="I100" s="891"/>
      <c r="J100" s="884"/>
      <c r="K100" s="884"/>
      <c r="L100" s="604" t="s">
        <v>51</v>
      </c>
      <c r="M100" s="604" t="s">
        <v>109</v>
      </c>
      <c r="N100" s="604" t="s">
        <v>108</v>
      </c>
      <c r="O100" s="604" t="s">
        <v>110</v>
      </c>
      <c r="P100" s="604" t="s">
        <v>35</v>
      </c>
      <c r="Q100" s="884"/>
      <c r="R100" s="604" t="str">
        <f>+R89</f>
        <v>EMPLOYEE</v>
      </c>
      <c r="S100" s="758" t="str">
        <f>+S89</f>
        <v>EMPLOYER</v>
      </c>
      <c r="T100" s="604" t="str">
        <f>+T89</f>
        <v>EMPLOYEE</v>
      </c>
      <c r="U100" s="604" t="str">
        <f>+U89</f>
        <v>EMPLOYER</v>
      </c>
      <c r="V100" s="884"/>
      <c r="W100" s="884"/>
      <c r="X100" s="884"/>
      <c r="Y100" s="608" t="s">
        <v>83</v>
      </c>
      <c r="Z100" s="608" t="s">
        <v>86</v>
      </c>
      <c r="AA100" s="609" t="s">
        <v>85</v>
      </c>
    </row>
    <row r="101" spans="2:27" ht="12" thickTop="1">
      <c r="B101" s="226"/>
      <c r="C101" s="227"/>
      <c r="D101" s="227"/>
      <c r="E101" s="227"/>
      <c r="F101" s="227"/>
      <c r="G101" s="227"/>
      <c r="H101" s="227"/>
      <c r="I101" s="747"/>
      <c r="J101" s="227"/>
      <c r="K101" s="227"/>
      <c r="L101" s="227"/>
      <c r="M101" s="227"/>
      <c r="N101" s="227"/>
      <c r="O101" s="227"/>
      <c r="P101" s="227"/>
      <c r="Q101" s="227"/>
      <c r="R101" s="227"/>
      <c r="S101" s="781"/>
      <c r="T101" s="227"/>
      <c r="U101" s="227"/>
      <c r="V101" s="227"/>
      <c r="W101" s="227"/>
      <c r="X101" s="227"/>
      <c r="Y101" s="227"/>
      <c r="Z101" s="227"/>
      <c r="AA101" s="228"/>
    </row>
    <row r="102" spans="2:27" ht="11.25">
      <c r="B102" s="226"/>
      <c r="C102" s="227"/>
      <c r="D102" s="227"/>
      <c r="E102" s="227"/>
      <c r="F102" s="227"/>
      <c r="G102" s="227"/>
      <c r="H102" s="227"/>
      <c r="I102" s="747"/>
      <c r="J102" s="227"/>
      <c r="K102" s="227"/>
      <c r="L102" s="229">
        <v>50000</v>
      </c>
      <c r="M102" s="229">
        <v>0</v>
      </c>
      <c r="N102" s="229">
        <v>0</v>
      </c>
      <c r="O102" s="229">
        <v>0</v>
      </c>
      <c r="P102" s="229">
        <f>+L102+M102+N102+O102</f>
        <v>50000</v>
      </c>
      <c r="Q102" s="227">
        <v>50000</v>
      </c>
      <c r="R102" s="227"/>
      <c r="S102" s="781"/>
      <c r="T102" s="227"/>
      <c r="U102" s="227"/>
      <c r="V102" s="227"/>
      <c r="W102" s="227"/>
      <c r="X102" s="227">
        <f>+P102-R102-T102-V102-W102</f>
        <v>50000</v>
      </c>
      <c r="Y102" s="227"/>
      <c r="Z102" s="227"/>
      <c r="AA102" s="228"/>
    </row>
    <row r="103" spans="2:27" ht="11.25">
      <c r="B103" s="226"/>
      <c r="C103" s="227"/>
      <c r="D103" s="227"/>
      <c r="E103" s="227"/>
      <c r="F103" s="227"/>
      <c r="G103" s="227"/>
      <c r="H103" s="227"/>
      <c r="I103" s="747"/>
      <c r="J103" s="227"/>
      <c r="K103" s="227"/>
      <c r="L103" s="229"/>
      <c r="M103" s="229"/>
      <c r="N103" s="229"/>
      <c r="O103" s="229"/>
      <c r="P103" s="229">
        <f>+L103+M103+N103+O103</f>
        <v>0</v>
      </c>
      <c r="Q103" s="227"/>
      <c r="R103" s="227"/>
      <c r="S103" s="781"/>
      <c r="T103" s="227"/>
      <c r="U103" s="227"/>
      <c r="V103" s="227"/>
      <c r="W103" s="227"/>
      <c r="X103" s="227">
        <f>+P103-R103-T103-V103-W103</f>
        <v>0</v>
      </c>
      <c r="Y103" s="227"/>
      <c r="Z103" s="227"/>
      <c r="AA103" s="228"/>
    </row>
    <row r="104" spans="2:27" ht="11.25">
      <c r="B104" s="226"/>
      <c r="C104" s="227"/>
      <c r="D104" s="227"/>
      <c r="E104" s="227"/>
      <c r="F104" s="227"/>
      <c r="G104" s="227"/>
      <c r="H104" s="227"/>
      <c r="I104" s="747"/>
      <c r="J104" s="227"/>
      <c r="K104" s="227"/>
      <c r="L104" s="229"/>
      <c r="M104" s="229"/>
      <c r="N104" s="229"/>
      <c r="O104" s="229"/>
      <c r="P104" s="229">
        <f>+L104+M104+N104+O104</f>
        <v>0</v>
      </c>
      <c r="Q104" s="227"/>
      <c r="R104" s="227"/>
      <c r="S104" s="781"/>
      <c r="T104" s="227"/>
      <c r="U104" s="227"/>
      <c r="V104" s="227"/>
      <c r="W104" s="227"/>
      <c r="X104" s="227">
        <f>+P104-R104-T104-V104-W104</f>
        <v>0</v>
      </c>
      <c r="Y104" s="227"/>
      <c r="Z104" s="227"/>
      <c r="AA104" s="228"/>
    </row>
    <row r="105" spans="2:27" ht="11.25">
      <c r="B105" s="226"/>
      <c r="C105" s="227"/>
      <c r="D105" s="227"/>
      <c r="E105" s="227"/>
      <c r="F105" s="227"/>
      <c r="G105" s="227"/>
      <c r="H105" s="227"/>
      <c r="I105" s="747"/>
      <c r="J105" s="227"/>
      <c r="K105" s="227"/>
      <c r="L105" s="229"/>
      <c r="M105" s="229"/>
      <c r="N105" s="229"/>
      <c r="O105" s="229"/>
      <c r="P105" s="229">
        <f>+L105+M105+N105+O105</f>
        <v>0</v>
      </c>
      <c r="Q105" s="227"/>
      <c r="R105" s="227"/>
      <c r="S105" s="781"/>
      <c r="T105" s="227"/>
      <c r="U105" s="227"/>
      <c r="V105" s="227"/>
      <c r="W105" s="227"/>
      <c r="X105" s="227">
        <f>+P105-R105-T105-V105-W105</f>
        <v>0</v>
      </c>
      <c r="Y105" s="227"/>
      <c r="Z105" s="227"/>
      <c r="AA105" s="228"/>
    </row>
    <row r="106" spans="2:27" ht="12" thickBot="1">
      <c r="B106" s="886" t="s">
        <v>46</v>
      </c>
      <c r="C106" s="887"/>
      <c r="D106" s="887"/>
      <c r="E106" s="887"/>
      <c r="F106" s="887"/>
      <c r="G106" s="887"/>
      <c r="H106" s="887"/>
      <c r="I106" s="887"/>
      <c r="J106" s="887"/>
      <c r="K106" s="888"/>
      <c r="L106" s="208">
        <f aca="true" t="shared" si="7" ref="L106:W106">SUM(L102:L105)</f>
        <v>50000</v>
      </c>
      <c r="M106" s="208">
        <f t="shared" si="7"/>
        <v>0</v>
      </c>
      <c r="N106" s="208">
        <f t="shared" si="7"/>
        <v>0</v>
      </c>
      <c r="O106" s="208">
        <f t="shared" si="7"/>
        <v>0</v>
      </c>
      <c r="P106" s="208">
        <f t="shared" si="7"/>
        <v>50000</v>
      </c>
      <c r="Q106" s="230">
        <f t="shared" si="7"/>
        <v>50000</v>
      </c>
      <c r="R106" s="230">
        <f t="shared" si="7"/>
        <v>0</v>
      </c>
      <c r="S106" s="201">
        <f t="shared" si="7"/>
        <v>0</v>
      </c>
      <c r="T106" s="230">
        <f t="shared" si="7"/>
        <v>0</v>
      </c>
      <c r="U106" s="230">
        <f t="shared" si="7"/>
        <v>0</v>
      </c>
      <c r="V106" s="230">
        <f t="shared" si="7"/>
        <v>0</v>
      </c>
      <c r="W106" s="230">
        <f t="shared" si="7"/>
        <v>0</v>
      </c>
      <c r="X106" s="230">
        <f>SUM(X102:X105)</f>
        <v>50000</v>
      </c>
      <c r="Y106" s="230"/>
      <c r="Z106" s="230"/>
      <c r="AA106" s="202"/>
    </row>
    <row r="107" ht="12" thickTop="1"/>
    <row r="108" spans="2:5" ht="11.25">
      <c r="B108" s="213" t="s">
        <v>249</v>
      </c>
      <c r="C108" s="213"/>
      <c r="D108" s="213" t="str">
        <f>+D41</f>
        <v>MBA</v>
      </c>
      <c r="E108" s="419"/>
    </row>
    <row r="109" spans="6:9" ht="12" thickBot="1">
      <c r="F109" s="193" t="str">
        <f>+F98</f>
        <v>CET CODE</v>
      </c>
      <c r="H109" s="360" t="str">
        <f>+H98</f>
        <v>ABCPU</v>
      </c>
      <c r="I109" s="725"/>
    </row>
    <row r="110" spans="2:27" s="607" customFormat="1" ht="45.75" customHeight="1" thickTop="1">
      <c r="B110" s="889" t="s">
        <v>199</v>
      </c>
      <c r="C110" s="880" t="s">
        <v>111</v>
      </c>
      <c r="D110" s="880" t="s">
        <v>82</v>
      </c>
      <c r="E110" s="861" t="s">
        <v>200</v>
      </c>
      <c r="F110" s="880" t="s">
        <v>42</v>
      </c>
      <c r="G110" s="880" t="s">
        <v>47</v>
      </c>
      <c r="H110" s="880" t="s">
        <v>48</v>
      </c>
      <c r="I110" s="873" t="str">
        <f>I99</f>
        <v>EMPLOYEE COMMUNITY</v>
      </c>
      <c r="J110" s="880" t="s">
        <v>117</v>
      </c>
      <c r="K110" s="880" t="s">
        <v>116</v>
      </c>
      <c r="L110" s="880"/>
      <c r="M110" s="880"/>
      <c r="N110" s="880"/>
      <c r="O110" s="880"/>
      <c r="P110" s="880"/>
      <c r="Q110" s="880" t="s">
        <v>123</v>
      </c>
      <c r="R110" s="880" t="s">
        <v>119</v>
      </c>
      <c r="S110" s="880"/>
      <c r="T110" s="880" t="s">
        <v>120</v>
      </c>
      <c r="U110" s="880"/>
      <c r="V110" s="880" t="str">
        <f>+V99</f>
        <v>TDS</v>
      </c>
      <c r="W110" s="880" t="str">
        <f>+W99</f>
        <v>ANY OTHER DEDUC-TIONS</v>
      </c>
      <c r="X110" s="865" t="s">
        <v>410</v>
      </c>
      <c r="Y110" s="880" t="s">
        <v>84</v>
      </c>
      <c r="Z110" s="880"/>
      <c r="AA110" s="885"/>
    </row>
    <row r="111" spans="2:27" s="607" customFormat="1" ht="24.75" customHeight="1" thickBot="1">
      <c r="B111" s="890"/>
      <c r="C111" s="884"/>
      <c r="D111" s="884"/>
      <c r="E111" s="862"/>
      <c r="F111" s="884"/>
      <c r="G111" s="884"/>
      <c r="H111" s="884"/>
      <c r="I111" s="891"/>
      <c r="J111" s="884"/>
      <c r="K111" s="884"/>
      <c r="L111" s="604" t="s">
        <v>51</v>
      </c>
      <c r="M111" s="604" t="s">
        <v>109</v>
      </c>
      <c r="N111" s="604" t="s">
        <v>108</v>
      </c>
      <c r="O111" s="604" t="s">
        <v>110</v>
      </c>
      <c r="P111" s="604" t="s">
        <v>35</v>
      </c>
      <c r="Q111" s="884"/>
      <c r="R111" s="604" t="str">
        <f>+R100</f>
        <v>EMPLOYEE</v>
      </c>
      <c r="S111" s="758" t="str">
        <f>+S100</f>
        <v>EMPLOYER</v>
      </c>
      <c r="T111" s="604" t="str">
        <f>+T100</f>
        <v>EMPLOYEE</v>
      </c>
      <c r="U111" s="604" t="str">
        <f>+U100</f>
        <v>EMPLOYER</v>
      </c>
      <c r="V111" s="884"/>
      <c r="W111" s="884"/>
      <c r="X111" s="866"/>
      <c r="Y111" s="608" t="s">
        <v>83</v>
      </c>
      <c r="Z111" s="608" t="s">
        <v>86</v>
      </c>
      <c r="AA111" s="609" t="s">
        <v>85</v>
      </c>
    </row>
    <row r="112" spans="2:27" ht="12" thickTop="1">
      <c r="B112" s="226"/>
      <c r="C112" s="227"/>
      <c r="D112" s="227"/>
      <c r="E112" s="227"/>
      <c r="F112" s="227"/>
      <c r="G112" s="227"/>
      <c r="H112" s="227"/>
      <c r="I112" s="747"/>
      <c r="J112" s="227"/>
      <c r="K112" s="227"/>
      <c r="L112" s="227"/>
      <c r="M112" s="227"/>
      <c r="N112" s="227"/>
      <c r="O112" s="227"/>
      <c r="P112" s="227"/>
      <c r="Q112" s="227"/>
      <c r="R112" s="227"/>
      <c r="S112" s="781"/>
      <c r="T112" s="227"/>
      <c r="U112" s="227"/>
      <c r="V112" s="227"/>
      <c r="W112" s="227"/>
      <c r="X112" s="227"/>
      <c r="Y112" s="227"/>
      <c r="Z112" s="227"/>
      <c r="AA112" s="228"/>
    </row>
    <row r="113" spans="2:27" ht="11.25">
      <c r="B113" s="226"/>
      <c r="C113" s="227"/>
      <c r="D113" s="227"/>
      <c r="E113" s="227"/>
      <c r="F113" s="227"/>
      <c r="G113" s="227"/>
      <c r="H113" s="227"/>
      <c r="I113" s="747"/>
      <c r="J113" s="227"/>
      <c r="K113" s="227"/>
      <c r="L113" s="229">
        <v>25000</v>
      </c>
      <c r="M113" s="229">
        <v>0</v>
      </c>
      <c r="N113" s="229">
        <v>0</v>
      </c>
      <c r="O113" s="229">
        <v>0</v>
      </c>
      <c r="P113" s="229">
        <f>+L113+M113+N113+O113</f>
        <v>25000</v>
      </c>
      <c r="Q113" s="227">
        <v>25000</v>
      </c>
      <c r="R113" s="227"/>
      <c r="S113" s="781"/>
      <c r="T113" s="227"/>
      <c r="U113" s="227"/>
      <c r="V113" s="227"/>
      <c r="W113" s="227"/>
      <c r="X113" s="227">
        <f>+P113-R113-T113-V113-W113</f>
        <v>25000</v>
      </c>
      <c r="Y113" s="227"/>
      <c r="Z113" s="227"/>
      <c r="AA113" s="228"/>
    </row>
    <row r="114" spans="2:27" ht="11.25">
      <c r="B114" s="226"/>
      <c r="C114" s="227"/>
      <c r="D114" s="227"/>
      <c r="E114" s="227"/>
      <c r="F114" s="227"/>
      <c r="G114" s="227"/>
      <c r="H114" s="227"/>
      <c r="I114" s="747"/>
      <c r="J114" s="227"/>
      <c r="K114" s="227"/>
      <c r="L114" s="229"/>
      <c r="M114" s="229"/>
      <c r="N114" s="229"/>
      <c r="O114" s="229"/>
      <c r="P114" s="229">
        <f>+L114+M114+N114+O114</f>
        <v>0</v>
      </c>
      <c r="Q114" s="227"/>
      <c r="R114" s="227"/>
      <c r="S114" s="781"/>
      <c r="T114" s="227"/>
      <c r="U114" s="227"/>
      <c r="V114" s="227"/>
      <c r="W114" s="227"/>
      <c r="X114" s="227">
        <f>+P114-R114-T114-V114-W114</f>
        <v>0</v>
      </c>
      <c r="Y114" s="227"/>
      <c r="Z114" s="227"/>
      <c r="AA114" s="228"/>
    </row>
    <row r="115" spans="2:27" ht="11.25">
      <c r="B115" s="226"/>
      <c r="C115" s="227"/>
      <c r="D115" s="227"/>
      <c r="E115" s="227"/>
      <c r="F115" s="227"/>
      <c r="G115" s="227"/>
      <c r="H115" s="227"/>
      <c r="I115" s="747"/>
      <c r="J115" s="227"/>
      <c r="K115" s="227"/>
      <c r="L115" s="229"/>
      <c r="M115" s="229"/>
      <c r="N115" s="229"/>
      <c r="O115" s="229"/>
      <c r="P115" s="229">
        <f>+L115+M115+N115+O115</f>
        <v>0</v>
      </c>
      <c r="Q115" s="227"/>
      <c r="R115" s="227"/>
      <c r="S115" s="781"/>
      <c r="T115" s="227"/>
      <c r="U115" s="227"/>
      <c r="V115" s="227"/>
      <c r="W115" s="227"/>
      <c r="X115" s="227">
        <f>+P115-R115-T115-V115-W115</f>
        <v>0</v>
      </c>
      <c r="Y115" s="227"/>
      <c r="Z115" s="227"/>
      <c r="AA115" s="228"/>
    </row>
    <row r="116" spans="2:27" ht="11.25">
      <c r="B116" s="226"/>
      <c r="C116" s="227"/>
      <c r="D116" s="227"/>
      <c r="E116" s="227"/>
      <c r="F116" s="227"/>
      <c r="G116" s="227"/>
      <c r="H116" s="227"/>
      <c r="I116" s="747"/>
      <c r="J116" s="227"/>
      <c r="K116" s="227"/>
      <c r="L116" s="229"/>
      <c r="M116" s="229"/>
      <c r="N116" s="229"/>
      <c r="O116" s="229"/>
      <c r="P116" s="229">
        <f>+L116+M116+N116+O116</f>
        <v>0</v>
      </c>
      <c r="Q116" s="227"/>
      <c r="R116" s="227"/>
      <c r="S116" s="781"/>
      <c r="T116" s="227"/>
      <c r="U116" s="227"/>
      <c r="V116" s="227"/>
      <c r="W116" s="227"/>
      <c r="X116" s="227">
        <f>+P116-R116-T116-V116-W116</f>
        <v>0</v>
      </c>
      <c r="Y116" s="227"/>
      <c r="Z116" s="227"/>
      <c r="AA116" s="228"/>
    </row>
    <row r="117" spans="2:27" ht="12" thickBot="1">
      <c r="B117" s="886" t="s">
        <v>46</v>
      </c>
      <c r="C117" s="887"/>
      <c r="D117" s="887"/>
      <c r="E117" s="887"/>
      <c r="F117" s="887"/>
      <c r="G117" s="887"/>
      <c r="H117" s="887"/>
      <c r="I117" s="887"/>
      <c r="J117" s="887"/>
      <c r="K117" s="888"/>
      <c r="L117" s="208">
        <f aca="true" t="shared" si="8" ref="L117:W117">SUM(L113:L116)</f>
        <v>25000</v>
      </c>
      <c r="M117" s="208">
        <f t="shared" si="8"/>
        <v>0</v>
      </c>
      <c r="N117" s="208">
        <f t="shared" si="8"/>
        <v>0</v>
      </c>
      <c r="O117" s="208">
        <f t="shared" si="8"/>
        <v>0</v>
      </c>
      <c r="P117" s="208">
        <f t="shared" si="8"/>
        <v>25000</v>
      </c>
      <c r="Q117" s="230">
        <f t="shared" si="8"/>
        <v>25000</v>
      </c>
      <c r="R117" s="230">
        <f t="shared" si="8"/>
        <v>0</v>
      </c>
      <c r="S117" s="201">
        <f t="shared" si="8"/>
        <v>0</v>
      </c>
      <c r="T117" s="230">
        <f t="shared" si="8"/>
        <v>0</v>
      </c>
      <c r="U117" s="230">
        <f t="shared" si="8"/>
        <v>0</v>
      </c>
      <c r="V117" s="230">
        <f t="shared" si="8"/>
        <v>0</v>
      </c>
      <c r="W117" s="230">
        <f t="shared" si="8"/>
        <v>0</v>
      </c>
      <c r="X117" s="230">
        <f>SUM(X113:X116)</f>
        <v>25000</v>
      </c>
      <c r="Y117" s="230"/>
      <c r="Z117" s="230"/>
      <c r="AA117" s="202"/>
    </row>
    <row r="118" ht="12" thickTop="1"/>
    <row r="119" spans="2:5" ht="11.25">
      <c r="B119" s="213" t="str">
        <f>+'S-4'!B134</f>
        <v>PROGRAMME:</v>
      </c>
      <c r="C119" s="213"/>
      <c r="D119" s="213" t="str">
        <f>+D52</f>
        <v>OTHERS IF ANY</v>
      </c>
      <c r="E119" s="213"/>
    </row>
    <row r="120" spans="6:9" ht="12" thickBot="1">
      <c r="F120" s="193" t="str">
        <f>+F109</f>
        <v>CET CODE</v>
      </c>
      <c r="H120" s="360" t="str">
        <f>+H109</f>
        <v>ABCPU</v>
      </c>
      <c r="I120" s="725"/>
    </row>
    <row r="121" spans="2:27" s="607" customFormat="1" ht="34.5" customHeight="1" thickTop="1">
      <c r="B121" s="889" t="s">
        <v>199</v>
      </c>
      <c r="C121" s="880" t="s">
        <v>111</v>
      </c>
      <c r="D121" s="880" t="s">
        <v>82</v>
      </c>
      <c r="E121" s="861" t="s">
        <v>200</v>
      </c>
      <c r="F121" s="880" t="s">
        <v>42</v>
      </c>
      <c r="G121" s="880" t="s">
        <v>47</v>
      </c>
      <c r="H121" s="880" t="s">
        <v>48</v>
      </c>
      <c r="I121" s="873" t="str">
        <f>I110</f>
        <v>EMPLOYEE COMMUNITY</v>
      </c>
      <c r="J121" s="880" t="s">
        <v>117</v>
      </c>
      <c r="K121" s="880" t="s">
        <v>116</v>
      </c>
      <c r="L121" s="880"/>
      <c r="M121" s="880"/>
      <c r="N121" s="880"/>
      <c r="O121" s="880"/>
      <c r="P121" s="880"/>
      <c r="Q121" s="880" t="s">
        <v>123</v>
      </c>
      <c r="R121" s="880" t="s">
        <v>119</v>
      </c>
      <c r="S121" s="880"/>
      <c r="T121" s="880" t="s">
        <v>120</v>
      </c>
      <c r="U121" s="880"/>
      <c r="V121" s="880" t="str">
        <f>+V110</f>
        <v>TDS</v>
      </c>
      <c r="W121" s="880" t="str">
        <f>+W110</f>
        <v>ANY OTHER DEDUC-TIONS</v>
      </c>
      <c r="X121" s="865" t="s">
        <v>410</v>
      </c>
      <c r="Y121" s="880" t="s">
        <v>84</v>
      </c>
      <c r="Z121" s="880"/>
      <c r="AA121" s="885"/>
    </row>
    <row r="122" spans="2:27" s="607" customFormat="1" ht="34.5" customHeight="1" thickBot="1">
      <c r="B122" s="890"/>
      <c r="C122" s="884"/>
      <c r="D122" s="884"/>
      <c r="E122" s="862"/>
      <c r="F122" s="884"/>
      <c r="G122" s="884"/>
      <c r="H122" s="884"/>
      <c r="I122" s="891"/>
      <c r="J122" s="884"/>
      <c r="K122" s="884"/>
      <c r="L122" s="604" t="s">
        <v>51</v>
      </c>
      <c r="M122" s="604" t="s">
        <v>109</v>
      </c>
      <c r="N122" s="604" t="s">
        <v>108</v>
      </c>
      <c r="O122" s="604" t="s">
        <v>110</v>
      </c>
      <c r="P122" s="604" t="s">
        <v>35</v>
      </c>
      <c r="Q122" s="884"/>
      <c r="R122" s="604" t="str">
        <f>+R111</f>
        <v>EMPLOYEE</v>
      </c>
      <c r="S122" s="758" t="str">
        <f>+S111</f>
        <v>EMPLOYER</v>
      </c>
      <c r="T122" s="604" t="str">
        <f>+T111</f>
        <v>EMPLOYEE</v>
      </c>
      <c r="U122" s="604" t="str">
        <f>+U111</f>
        <v>EMPLOYER</v>
      </c>
      <c r="V122" s="884"/>
      <c r="W122" s="884"/>
      <c r="X122" s="866"/>
      <c r="Y122" s="608" t="s">
        <v>83</v>
      </c>
      <c r="Z122" s="608" t="s">
        <v>86</v>
      </c>
      <c r="AA122" s="609" t="s">
        <v>85</v>
      </c>
    </row>
    <row r="123" spans="2:27" ht="12" thickTop="1">
      <c r="B123" s="226"/>
      <c r="C123" s="227"/>
      <c r="D123" s="227"/>
      <c r="E123" s="227"/>
      <c r="F123" s="227"/>
      <c r="G123" s="227"/>
      <c r="H123" s="227"/>
      <c r="I123" s="747"/>
      <c r="J123" s="227"/>
      <c r="K123" s="227"/>
      <c r="L123" s="227"/>
      <c r="M123" s="227"/>
      <c r="N123" s="227"/>
      <c r="O123" s="227"/>
      <c r="P123" s="227"/>
      <c r="Q123" s="227"/>
      <c r="R123" s="227"/>
      <c r="S123" s="781"/>
      <c r="T123" s="227"/>
      <c r="U123" s="227"/>
      <c r="V123" s="227"/>
      <c r="W123" s="227"/>
      <c r="X123" s="227"/>
      <c r="Y123" s="227"/>
      <c r="Z123" s="227"/>
      <c r="AA123" s="228"/>
    </row>
    <row r="124" spans="2:27" ht="39" customHeight="1">
      <c r="B124" s="226"/>
      <c r="C124" s="227"/>
      <c r="D124" s="227"/>
      <c r="E124" s="227"/>
      <c r="F124" s="227"/>
      <c r="G124" s="227"/>
      <c r="H124" s="227"/>
      <c r="I124" s="747"/>
      <c r="J124" s="227"/>
      <c r="K124" s="227"/>
      <c r="L124" s="229">
        <v>25000</v>
      </c>
      <c r="M124" s="229">
        <v>0</v>
      </c>
      <c r="N124" s="229">
        <v>0</v>
      </c>
      <c r="O124" s="229">
        <v>0</v>
      </c>
      <c r="P124" s="229">
        <f>+L124+M124+N124+O124</f>
        <v>25000</v>
      </c>
      <c r="Q124" s="227">
        <v>2500</v>
      </c>
      <c r="R124" s="227"/>
      <c r="S124" s="781"/>
      <c r="T124" s="227"/>
      <c r="U124" s="227"/>
      <c r="V124" s="227"/>
      <c r="W124" s="227"/>
      <c r="X124" s="227">
        <f>+P124-R124-T124-V124-W124</f>
        <v>25000</v>
      </c>
      <c r="Y124" s="227"/>
      <c r="Z124" s="227"/>
      <c r="AA124" s="228"/>
    </row>
    <row r="125" spans="2:27" ht="11.25">
      <c r="B125" s="226"/>
      <c r="C125" s="227"/>
      <c r="D125" s="227"/>
      <c r="E125" s="227"/>
      <c r="F125" s="227"/>
      <c r="G125" s="227"/>
      <c r="H125" s="227"/>
      <c r="I125" s="747"/>
      <c r="J125" s="227"/>
      <c r="K125" s="227"/>
      <c r="L125" s="229"/>
      <c r="M125" s="229"/>
      <c r="N125" s="229"/>
      <c r="O125" s="229"/>
      <c r="P125" s="229">
        <f>+L125+M125+N125+O125</f>
        <v>0</v>
      </c>
      <c r="Q125" s="227"/>
      <c r="R125" s="227"/>
      <c r="S125" s="781"/>
      <c r="T125" s="227"/>
      <c r="U125" s="227"/>
      <c r="V125" s="227"/>
      <c r="W125" s="227"/>
      <c r="X125" s="227">
        <f>+P125-R125-T125-V125-W125</f>
        <v>0</v>
      </c>
      <c r="Y125" s="227"/>
      <c r="Z125" s="227"/>
      <c r="AA125" s="228"/>
    </row>
    <row r="126" spans="2:27" ht="11.25">
      <c r="B126" s="226"/>
      <c r="C126" s="227"/>
      <c r="D126" s="227"/>
      <c r="E126" s="227"/>
      <c r="F126" s="227"/>
      <c r="G126" s="227"/>
      <c r="H126" s="227"/>
      <c r="I126" s="747"/>
      <c r="J126" s="227"/>
      <c r="K126" s="227"/>
      <c r="L126" s="229"/>
      <c r="M126" s="229"/>
      <c r="N126" s="229"/>
      <c r="O126" s="229"/>
      <c r="P126" s="229">
        <f>+L126+M126+N126+O126</f>
        <v>0</v>
      </c>
      <c r="Q126" s="227"/>
      <c r="R126" s="227"/>
      <c r="S126" s="781"/>
      <c r="T126" s="227"/>
      <c r="U126" s="227"/>
      <c r="V126" s="227"/>
      <c r="W126" s="227"/>
      <c r="X126" s="227">
        <f>+P126-R126-T126-V126-W126</f>
        <v>0</v>
      </c>
      <c r="Y126" s="227"/>
      <c r="Z126" s="227"/>
      <c r="AA126" s="228"/>
    </row>
    <row r="127" spans="2:27" ht="12" thickBot="1">
      <c r="B127" s="886" t="s">
        <v>46</v>
      </c>
      <c r="C127" s="887"/>
      <c r="D127" s="887"/>
      <c r="E127" s="887"/>
      <c r="F127" s="887"/>
      <c r="G127" s="887"/>
      <c r="H127" s="887"/>
      <c r="I127" s="887"/>
      <c r="J127" s="887"/>
      <c r="K127" s="888"/>
      <c r="L127" s="208">
        <f aca="true" t="shared" si="9" ref="L127:W127">SUM(L124:L126)</f>
        <v>25000</v>
      </c>
      <c r="M127" s="208">
        <f t="shared" si="9"/>
        <v>0</v>
      </c>
      <c r="N127" s="208">
        <f t="shared" si="9"/>
        <v>0</v>
      </c>
      <c r="O127" s="208">
        <f t="shared" si="9"/>
        <v>0</v>
      </c>
      <c r="P127" s="208">
        <f t="shared" si="9"/>
        <v>25000</v>
      </c>
      <c r="Q127" s="230">
        <f t="shared" si="9"/>
        <v>2500</v>
      </c>
      <c r="R127" s="230">
        <f t="shared" si="9"/>
        <v>0</v>
      </c>
      <c r="S127" s="201">
        <f t="shared" si="9"/>
        <v>0</v>
      </c>
      <c r="T127" s="230">
        <f t="shared" si="9"/>
        <v>0</v>
      </c>
      <c r="U127" s="230">
        <f t="shared" si="9"/>
        <v>0</v>
      </c>
      <c r="V127" s="230">
        <f t="shared" si="9"/>
        <v>0</v>
      </c>
      <c r="W127" s="230">
        <f t="shared" si="9"/>
        <v>0</v>
      </c>
      <c r="X127" s="230">
        <f>SUM(X124:X126)</f>
        <v>25000</v>
      </c>
      <c r="Y127" s="230"/>
      <c r="Z127" s="230"/>
      <c r="AA127" s="202"/>
    </row>
    <row r="128" ht="12" thickTop="1"/>
    <row r="130" spans="21:24" ht="11.25">
      <c r="U130" s="221" t="s">
        <v>52</v>
      </c>
      <c r="V130" s="221"/>
      <c r="W130" s="221"/>
      <c r="X130" s="764">
        <f>+X127+X117+X106+X95+X84</f>
        <v>160000</v>
      </c>
    </row>
    <row r="133" ht="11.25">
      <c r="S133" s="774"/>
    </row>
    <row r="137" ht="33" customHeight="1"/>
  </sheetData>
  <sheetProtection/>
  <mergeCells count="193">
    <mergeCell ref="I110:I111"/>
    <mergeCell ref="I10:I11"/>
    <mergeCell ref="I21:I22"/>
    <mergeCell ref="I32:I33"/>
    <mergeCell ref="I43:I44"/>
    <mergeCell ref="I54:I55"/>
    <mergeCell ref="I77:I78"/>
    <mergeCell ref="B28:K28"/>
    <mergeCell ref="B32:B33"/>
    <mergeCell ref="E121:E122"/>
    <mergeCell ref="E43:E44"/>
    <mergeCell ref="E54:E55"/>
    <mergeCell ref="E77:E78"/>
    <mergeCell ref="E88:E89"/>
    <mergeCell ref="E99:E100"/>
    <mergeCell ref="E110:E111"/>
    <mergeCell ref="B95:K95"/>
    <mergeCell ref="B99:B100"/>
    <mergeCell ref="I99:I100"/>
    <mergeCell ref="Y74:AA74"/>
    <mergeCell ref="B50:K50"/>
    <mergeCell ref="V43:V44"/>
    <mergeCell ref="W43:W44"/>
    <mergeCell ref="B39:K39"/>
    <mergeCell ref="B43:B44"/>
    <mergeCell ref="C43:C44"/>
    <mergeCell ref="D43:D44"/>
    <mergeCell ref="Y43:AA43"/>
    <mergeCell ref="J43:J44"/>
    <mergeCell ref="K43:K44"/>
    <mergeCell ref="L43:P43"/>
    <mergeCell ref="Q43:Q44"/>
    <mergeCell ref="R43:S43"/>
    <mergeCell ref="T43:U43"/>
    <mergeCell ref="F43:F44"/>
    <mergeCell ref="G43:G44"/>
    <mergeCell ref="H43:H44"/>
    <mergeCell ref="V32:V33"/>
    <mergeCell ref="W32:W33"/>
    <mergeCell ref="Y32:AA32"/>
    <mergeCell ref="J32:J33"/>
    <mergeCell ref="K32:K33"/>
    <mergeCell ref="L32:P32"/>
    <mergeCell ref="Q32:Q33"/>
    <mergeCell ref="R32:S32"/>
    <mergeCell ref="T32:U32"/>
    <mergeCell ref="C32:C33"/>
    <mergeCell ref="D32:D33"/>
    <mergeCell ref="F32:F33"/>
    <mergeCell ref="G32:G33"/>
    <mergeCell ref="H32:H33"/>
    <mergeCell ref="E32:E33"/>
    <mergeCell ref="L10:P10"/>
    <mergeCell ref="Q10:Q11"/>
    <mergeCell ref="Y21:AA21"/>
    <mergeCell ref="J21:J22"/>
    <mergeCell ref="K21:K22"/>
    <mergeCell ref="L21:P21"/>
    <mergeCell ref="Q21:Q22"/>
    <mergeCell ref="R21:S21"/>
    <mergeCell ref="V21:V22"/>
    <mergeCell ref="W21:W22"/>
    <mergeCell ref="B10:B11"/>
    <mergeCell ref="D10:D11"/>
    <mergeCell ref="F10:F11"/>
    <mergeCell ref="G10:G11"/>
    <mergeCell ref="C10:C11"/>
    <mergeCell ref="J10:J11"/>
    <mergeCell ref="C21:C22"/>
    <mergeCell ref="D21:D22"/>
    <mergeCell ref="F21:F22"/>
    <mergeCell ref="G21:G22"/>
    <mergeCell ref="E10:E11"/>
    <mergeCell ref="E21:E22"/>
    <mergeCell ref="V10:V11"/>
    <mergeCell ref="W10:W11"/>
    <mergeCell ref="R10:S10"/>
    <mergeCell ref="T10:U10"/>
    <mergeCell ref="H10:H11"/>
    <mergeCell ref="H21:H22"/>
    <mergeCell ref="B17:K17"/>
    <mergeCell ref="T21:U21"/>
    <mergeCell ref="K10:K11"/>
    <mergeCell ref="B21:B22"/>
    <mergeCell ref="E67:AD67"/>
    <mergeCell ref="B77:B78"/>
    <mergeCell ref="C77:C78"/>
    <mergeCell ref="D77:D78"/>
    <mergeCell ref="F77:F78"/>
    <mergeCell ref="V77:V78"/>
    <mergeCell ref="W77:W78"/>
    <mergeCell ref="Y77:AA77"/>
    <mergeCell ref="R77:S77"/>
    <mergeCell ref="T77:U77"/>
    <mergeCell ref="B84:K84"/>
    <mergeCell ref="J77:J78"/>
    <mergeCell ref="K77:K78"/>
    <mergeCell ref="L77:P77"/>
    <mergeCell ref="Q77:Q78"/>
    <mergeCell ref="G77:G78"/>
    <mergeCell ref="H77:H78"/>
    <mergeCell ref="B88:B89"/>
    <mergeCell ref="C88:C89"/>
    <mergeCell ref="D88:D89"/>
    <mergeCell ref="F88:F89"/>
    <mergeCell ref="G88:G89"/>
    <mergeCell ref="I88:I89"/>
    <mergeCell ref="F99:F100"/>
    <mergeCell ref="G99:G100"/>
    <mergeCell ref="V88:V89"/>
    <mergeCell ref="Y88:AA88"/>
    <mergeCell ref="H88:H89"/>
    <mergeCell ref="J88:J89"/>
    <mergeCell ref="K88:K89"/>
    <mergeCell ref="L88:P88"/>
    <mergeCell ref="Q88:Q89"/>
    <mergeCell ref="R88:S88"/>
    <mergeCell ref="C110:C111"/>
    <mergeCell ref="D110:D111"/>
    <mergeCell ref="F110:F111"/>
    <mergeCell ref="G110:G111"/>
    <mergeCell ref="L99:P99"/>
    <mergeCell ref="C99:C100"/>
    <mergeCell ref="D99:D100"/>
    <mergeCell ref="L110:P110"/>
    <mergeCell ref="J99:J100"/>
    <mergeCell ref="K99:K100"/>
    <mergeCell ref="Y54:AA54"/>
    <mergeCell ref="Q110:Q111"/>
    <mergeCell ref="R110:S110"/>
    <mergeCell ref="Q99:Q100"/>
    <mergeCell ref="R99:S99"/>
    <mergeCell ref="T99:U99"/>
    <mergeCell ref="W99:W100"/>
    <mergeCell ref="V99:V100"/>
    <mergeCell ref="T88:U88"/>
    <mergeCell ref="W88:W89"/>
    <mergeCell ref="L54:P54"/>
    <mergeCell ref="Z8:AA8"/>
    <mergeCell ref="T110:U110"/>
    <mergeCell ref="V110:V111"/>
    <mergeCell ref="W110:W111"/>
    <mergeCell ref="Y110:AA110"/>
    <mergeCell ref="Y99:AA99"/>
    <mergeCell ref="T54:U54"/>
    <mergeCell ref="V54:V55"/>
    <mergeCell ref="W54:W55"/>
    <mergeCell ref="K54:K55"/>
    <mergeCell ref="B54:B55"/>
    <mergeCell ref="C54:C55"/>
    <mergeCell ref="D54:D55"/>
    <mergeCell ref="F54:F55"/>
    <mergeCell ref="G54:G55"/>
    <mergeCell ref="J121:J122"/>
    <mergeCell ref="Q54:Q55"/>
    <mergeCell ref="R54:S54"/>
    <mergeCell ref="X54:X55"/>
    <mergeCell ref="H110:H111"/>
    <mergeCell ref="J110:J111"/>
    <mergeCell ref="K110:K111"/>
    <mergeCell ref="B106:K106"/>
    <mergeCell ref="H54:H55"/>
    <mergeCell ref="J54:J55"/>
    <mergeCell ref="I121:I122"/>
    <mergeCell ref="B61:K61"/>
    <mergeCell ref="H99:H100"/>
    <mergeCell ref="B110:B111"/>
    <mergeCell ref="C121:C122"/>
    <mergeCell ref="D121:D122"/>
    <mergeCell ref="F121:F122"/>
    <mergeCell ref="G121:G122"/>
    <mergeCell ref="H121:H122"/>
    <mergeCell ref="B117:K117"/>
    <mergeCell ref="X121:X122"/>
    <mergeCell ref="K121:K122"/>
    <mergeCell ref="Y121:AA121"/>
    <mergeCell ref="B127:K127"/>
    <mergeCell ref="L121:P121"/>
    <mergeCell ref="Q121:Q122"/>
    <mergeCell ref="R121:S121"/>
    <mergeCell ref="T121:U121"/>
    <mergeCell ref="V121:V122"/>
    <mergeCell ref="B121:B122"/>
    <mergeCell ref="B67:D67"/>
    <mergeCell ref="X10:X11"/>
    <mergeCell ref="X21:X22"/>
    <mergeCell ref="X32:X33"/>
    <mergeCell ref="X43:X44"/>
    <mergeCell ref="W121:W122"/>
    <mergeCell ref="X77:X78"/>
    <mergeCell ref="X88:X89"/>
    <mergeCell ref="X110:X111"/>
    <mergeCell ref="X99:X100"/>
  </mergeCells>
  <printOptions gridLines="1"/>
  <pageMargins left="0.17" right="0.17" top="0.28" bottom="0.27" header="0.23" footer="0.16"/>
  <pageSetup horizontalDpi="600" verticalDpi="600" orientation="landscape" paperSize="9" scale="65"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B2:AA133"/>
  <sheetViews>
    <sheetView zoomScalePageLayoutView="0" workbookViewId="0" topLeftCell="D10">
      <selection activeCell="AA11" sqref="AA11"/>
    </sheetView>
  </sheetViews>
  <sheetFormatPr defaultColWidth="9.140625" defaultRowHeight="15"/>
  <cols>
    <col min="1" max="1" width="4.8515625" style="607" customWidth="1"/>
    <col min="2" max="2" width="5.7109375" style="607" customWidth="1"/>
    <col min="3" max="3" width="8.28125" style="607" customWidth="1"/>
    <col min="4" max="4" width="6.140625" style="607" customWidth="1"/>
    <col min="5" max="5" width="6.8515625" style="607" customWidth="1"/>
    <col min="6" max="6" width="7.28125" style="607" customWidth="1"/>
    <col min="7" max="7" width="7.421875" style="607" customWidth="1"/>
    <col min="8" max="8" width="12.7109375" style="749" bestFit="1" customWidth="1"/>
    <col min="9" max="9" width="7.140625" style="607" customWidth="1"/>
    <col min="10" max="10" width="7.421875" style="607" customWidth="1"/>
    <col min="11" max="11" width="8.28125" style="607" customWidth="1"/>
    <col min="12" max="12" width="9.140625" style="607" customWidth="1"/>
    <col min="13" max="13" width="4.28125" style="607" bestFit="1" customWidth="1"/>
    <col min="14" max="14" width="5.57421875" style="607" bestFit="1" customWidth="1"/>
    <col min="15" max="15" width="7.00390625" style="607" customWidth="1"/>
    <col min="16" max="16" width="9.7109375" style="607" customWidth="1"/>
    <col min="17" max="17" width="10.7109375" style="607" bestFit="1" customWidth="1"/>
    <col min="18" max="18" width="8.00390625" style="762" customWidth="1"/>
    <col min="19" max="19" width="7.28125" style="762" customWidth="1"/>
    <col min="20" max="20" width="9.421875" style="762" customWidth="1"/>
    <col min="21" max="21" width="8.7109375" style="762" customWidth="1"/>
    <col min="22" max="22" width="6.00390625" style="607" bestFit="1" customWidth="1"/>
    <col min="23" max="23" width="8.57421875" style="607" customWidth="1"/>
    <col min="24" max="24" width="10.8515625" style="607" customWidth="1"/>
    <col min="25" max="25" width="7.421875" style="607" customWidth="1"/>
    <col min="26" max="26" width="12.28125" style="607" bestFit="1" customWidth="1"/>
    <col min="27" max="27" width="6.28125" style="607" customWidth="1"/>
    <col min="28" max="28" width="10.28125" style="607" customWidth="1"/>
    <col min="29" max="29" width="7.28125" style="607" customWidth="1"/>
    <col min="30" max="30" width="6.421875" style="607" customWidth="1"/>
    <col min="31" max="16384" width="9.140625" style="607" customWidth="1"/>
  </cols>
  <sheetData>
    <row r="1" ht="11.25"/>
    <row r="2" spans="2:18" ht="20.25">
      <c r="B2" s="769" t="s">
        <v>268</v>
      </c>
      <c r="C2" s="769"/>
      <c r="E2" s="769" t="s">
        <v>625</v>
      </c>
      <c r="F2" s="769"/>
      <c r="G2" s="769"/>
      <c r="H2" s="769"/>
      <c r="I2" s="769"/>
      <c r="J2" s="769"/>
      <c r="K2" s="769"/>
      <c r="L2" s="769"/>
      <c r="M2" s="769"/>
      <c r="N2" s="769"/>
      <c r="O2" s="769"/>
      <c r="P2" s="769"/>
      <c r="Q2" s="769"/>
      <c r="R2" s="784"/>
    </row>
    <row r="3" spans="2:5" ht="15">
      <c r="B3" s="650"/>
      <c r="C3" s="650"/>
      <c r="D3" s="650"/>
      <c r="E3" s="612"/>
    </row>
    <row r="4" ht="18">
      <c r="B4" s="611" t="str">
        <f>+'S-5'!B4</f>
        <v>ABC PRIVATE UNIVERSITY</v>
      </c>
    </row>
    <row r="5" ht="11.25"/>
    <row r="6" spans="3:27" ht="11.25">
      <c r="C6" s="610"/>
      <c r="D6" s="610"/>
      <c r="E6" s="610"/>
      <c r="F6" s="610"/>
      <c r="G6" s="610"/>
      <c r="H6" s="750"/>
      <c r="I6" s="610"/>
      <c r="J6" s="610"/>
      <c r="K6" s="610"/>
      <c r="L6" s="610"/>
      <c r="M6" s="610"/>
      <c r="N6" s="610"/>
      <c r="O6" s="610"/>
      <c r="P6" s="610"/>
      <c r="Q6" s="610"/>
      <c r="R6" s="775"/>
      <c r="S6" s="775"/>
      <c r="T6" s="775"/>
      <c r="U6" s="775"/>
      <c r="V6" s="610"/>
      <c r="W6" s="610"/>
      <c r="X6" s="610"/>
      <c r="Y6" s="610"/>
      <c r="Z6" s="610"/>
      <c r="AA6" s="610"/>
    </row>
    <row r="7" ht="11.25"/>
    <row r="8" spans="2:24" ht="11.25">
      <c r="B8" s="613" t="s">
        <v>249</v>
      </c>
      <c r="C8" s="613"/>
      <c r="D8" s="613" t="str">
        <f>+'S-5'!D8</f>
        <v> B.TECH</v>
      </c>
      <c r="E8" s="613"/>
      <c r="I8" s="762"/>
      <c r="V8" s="762"/>
      <c r="W8" s="762"/>
      <c r="X8" s="762"/>
    </row>
    <row r="9" spans="6:27" ht="13.5" thickBot="1">
      <c r="F9" s="607" t="str">
        <f>+'S-5'!F9</f>
        <v>CET CODE</v>
      </c>
      <c r="I9" s="766" t="str">
        <f>+'S-5'!H9</f>
        <v>ABCPU</v>
      </c>
      <c r="K9" s="762"/>
      <c r="V9" s="762"/>
      <c r="W9" s="762"/>
      <c r="X9" s="762"/>
      <c r="Y9" s="762"/>
      <c r="Z9" s="894" t="str">
        <f>+'S-5'!Z8:AA8</f>
        <v>AMOUNT IN RUPEES</v>
      </c>
      <c r="AA9" s="894"/>
    </row>
    <row r="10" spans="2:27" ht="72" customHeight="1" thickTop="1">
      <c r="B10" s="889" t="s">
        <v>199</v>
      </c>
      <c r="C10" s="880" t="s">
        <v>111</v>
      </c>
      <c r="D10" s="880" t="s">
        <v>82</v>
      </c>
      <c r="E10" s="861" t="s">
        <v>200</v>
      </c>
      <c r="F10" s="880" t="s">
        <v>42</v>
      </c>
      <c r="G10" s="880" t="s">
        <v>47</v>
      </c>
      <c r="H10" s="873" t="s">
        <v>549</v>
      </c>
      <c r="I10" s="880" t="s">
        <v>48</v>
      </c>
      <c r="J10" s="880" t="s">
        <v>117</v>
      </c>
      <c r="K10" s="880" t="s">
        <v>116</v>
      </c>
      <c r="L10" s="880"/>
      <c r="M10" s="880"/>
      <c r="N10" s="880"/>
      <c r="O10" s="880"/>
      <c r="P10" s="880"/>
      <c r="Q10" s="880" t="s">
        <v>123</v>
      </c>
      <c r="R10" s="880" t="s">
        <v>119</v>
      </c>
      <c r="S10" s="880"/>
      <c r="T10" s="880" t="s">
        <v>120</v>
      </c>
      <c r="U10" s="880"/>
      <c r="V10" s="880" t="s">
        <v>49</v>
      </c>
      <c r="W10" s="880" t="s">
        <v>146</v>
      </c>
      <c r="X10" s="865" t="s">
        <v>410</v>
      </c>
      <c r="Y10" s="900" t="s">
        <v>84</v>
      </c>
      <c r="Z10" s="901"/>
      <c r="AA10" s="902"/>
    </row>
    <row r="11" spans="2:27" ht="37.5" customHeight="1" thickBot="1">
      <c r="B11" s="890"/>
      <c r="C11" s="884"/>
      <c r="D11" s="884"/>
      <c r="E11" s="862"/>
      <c r="F11" s="884"/>
      <c r="G11" s="884"/>
      <c r="H11" s="891"/>
      <c r="I11" s="884"/>
      <c r="J11" s="884"/>
      <c r="K11" s="884"/>
      <c r="L11" s="608" t="s">
        <v>51</v>
      </c>
      <c r="M11" s="604" t="s">
        <v>109</v>
      </c>
      <c r="N11" s="604" t="s">
        <v>108</v>
      </c>
      <c r="O11" s="604" t="s">
        <v>110</v>
      </c>
      <c r="P11" s="608" t="s">
        <v>35</v>
      </c>
      <c r="Q11" s="884"/>
      <c r="R11" s="783" t="s">
        <v>89</v>
      </c>
      <c r="S11" s="783" t="s">
        <v>90</v>
      </c>
      <c r="T11" s="783" t="s">
        <v>89</v>
      </c>
      <c r="U11" s="783" t="s">
        <v>90</v>
      </c>
      <c r="V11" s="884"/>
      <c r="W11" s="884"/>
      <c r="X11" s="866"/>
      <c r="Y11" s="608" t="s">
        <v>83</v>
      </c>
      <c r="Z11" s="604" t="s">
        <v>86</v>
      </c>
      <c r="AA11" s="609" t="s">
        <v>85</v>
      </c>
    </row>
    <row r="12" spans="2:27" ht="12" thickTop="1">
      <c r="B12" s="615"/>
      <c r="C12" s="616"/>
      <c r="D12" s="616"/>
      <c r="E12" s="616"/>
      <c r="F12" s="616"/>
      <c r="G12" s="616"/>
      <c r="H12" s="751"/>
      <c r="I12" s="616"/>
      <c r="J12" s="616"/>
      <c r="K12" s="616"/>
      <c r="L12" s="616"/>
      <c r="M12" s="616"/>
      <c r="N12" s="616"/>
      <c r="O12" s="616"/>
      <c r="P12" s="616"/>
      <c r="Q12" s="616"/>
      <c r="R12" s="776"/>
      <c r="S12" s="776"/>
      <c r="T12" s="776"/>
      <c r="U12" s="776"/>
      <c r="V12" s="616"/>
      <c r="W12" s="616"/>
      <c r="X12" s="616"/>
      <c r="Y12" s="616"/>
      <c r="Z12" s="616"/>
      <c r="AA12" s="617"/>
    </row>
    <row r="13" spans="2:27" ht="11.25">
      <c r="B13" s="615"/>
      <c r="C13" s="616"/>
      <c r="D13" s="616"/>
      <c r="E13" s="616"/>
      <c r="F13" s="616"/>
      <c r="G13" s="616"/>
      <c r="H13" s="751"/>
      <c r="I13" s="616"/>
      <c r="J13" s="616"/>
      <c r="K13" s="616"/>
      <c r="L13" s="618">
        <v>80000</v>
      </c>
      <c r="M13" s="618">
        <v>0</v>
      </c>
      <c r="N13" s="618">
        <v>0</v>
      </c>
      <c r="O13" s="618">
        <v>0</v>
      </c>
      <c r="P13" s="618">
        <f>+L13+M13+N13+O13</f>
        <v>80000</v>
      </c>
      <c r="Q13" s="616">
        <v>45000</v>
      </c>
      <c r="R13" s="776">
        <v>5000</v>
      </c>
      <c r="S13" s="776">
        <v>5000</v>
      </c>
      <c r="T13" s="776">
        <v>5000</v>
      </c>
      <c r="U13" s="776">
        <v>5000</v>
      </c>
      <c r="V13" s="616"/>
      <c r="W13" s="616"/>
      <c r="X13" s="616">
        <f>+P13-R13-T13-V13-W13</f>
        <v>70000</v>
      </c>
      <c r="Y13" s="616"/>
      <c r="Z13" s="616"/>
      <c r="AA13" s="617"/>
    </row>
    <row r="14" spans="2:27" ht="11.25">
      <c r="B14" s="615"/>
      <c r="C14" s="616"/>
      <c r="D14" s="616"/>
      <c r="E14" s="616"/>
      <c r="F14" s="616"/>
      <c r="G14" s="616"/>
      <c r="H14" s="751"/>
      <c r="I14" s="616"/>
      <c r="J14" s="616"/>
      <c r="K14" s="616"/>
      <c r="L14" s="618"/>
      <c r="M14" s="618"/>
      <c r="N14" s="618"/>
      <c r="O14" s="618"/>
      <c r="P14" s="618">
        <f>+L14+M14+N14+O14</f>
        <v>0</v>
      </c>
      <c r="Q14" s="616">
        <v>0</v>
      </c>
      <c r="R14" s="776"/>
      <c r="S14" s="776"/>
      <c r="T14" s="776"/>
      <c r="U14" s="776"/>
      <c r="V14" s="616"/>
      <c r="W14" s="616"/>
      <c r="X14" s="616">
        <f>+P14-R14-T14-V14-W14</f>
        <v>0</v>
      </c>
      <c r="Y14" s="616"/>
      <c r="Z14" s="616"/>
      <c r="AA14" s="617"/>
    </row>
    <row r="15" spans="2:27" ht="11.25">
      <c r="B15" s="615"/>
      <c r="C15" s="616"/>
      <c r="D15" s="616"/>
      <c r="E15" s="616"/>
      <c r="F15" s="616"/>
      <c r="G15" s="616"/>
      <c r="H15" s="751"/>
      <c r="I15" s="616"/>
      <c r="J15" s="616"/>
      <c r="K15" s="616"/>
      <c r="L15" s="618"/>
      <c r="M15" s="618"/>
      <c r="N15" s="618"/>
      <c r="O15" s="618"/>
      <c r="P15" s="618">
        <f>+L15+M15+N15+O15</f>
        <v>0</v>
      </c>
      <c r="Q15" s="616">
        <v>0</v>
      </c>
      <c r="R15" s="776"/>
      <c r="S15" s="776"/>
      <c r="T15" s="776"/>
      <c r="U15" s="776"/>
      <c r="V15" s="616"/>
      <c r="W15" s="616"/>
      <c r="X15" s="616">
        <f>+P15-R15-T15-V15-W15</f>
        <v>0</v>
      </c>
      <c r="Y15" s="616"/>
      <c r="Z15" s="616"/>
      <c r="AA15" s="617"/>
    </row>
    <row r="16" spans="2:27" ht="11.25">
      <c r="B16" s="615"/>
      <c r="C16" s="616"/>
      <c r="D16" s="616"/>
      <c r="E16" s="616"/>
      <c r="F16" s="616"/>
      <c r="G16" s="616"/>
      <c r="H16" s="751"/>
      <c r="I16" s="616"/>
      <c r="J16" s="616"/>
      <c r="K16" s="616"/>
      <c r="L16" s="618"/>
      <c r="M16" s="618"/>
      <c r="N16" s="618"/>
      <c r="O16" s="618"/>
      <c r="P16" s="618">
        <f>+L16+M16+N16+O16</f>
        <v>0</v>
      </c>
      <c r="Q16" s="616">
        <v>0</v>
      </c>
      <c r="R16" s="776"/>
      <c r="S16" s="776"/>
      <c r="T16" s="776"/>
      <c r="U16" s="776"/>
      <c r="V16" s="616"/>
      <c r="W16" s="616"/>
      <c r="X16" s="616">
        <f>+P16-R16-T16-V16-W16</f>
        <v>0</v>
      </c>
      <c r="Y16" s="616"/>
      <c r="Z16" s="616"/>
      <c r="AA16" s="617"/>
    </row>
    <row r="17" spans="2:27" ht="12" thickBot="1">
      <c r="B17" s="896" t="s">
        <v>46</v>
      </c>
      <c r="C17" s="897"/>
      <c r="D17" s="897"/>
      <c r="E17" s="897"/>
      <c r="F17" s="897"/>
      <c r="G17" s="897"/>
      <c r="H17" s="897"/>
      <c r="I17" s="897"/>
      <c r="J17" s="897"/>
      <c r="K17" s="898"/>
      <c r="L17" s="619">
        <f aca="true" t="shared" si="0" ref="L17:W17">SUM(L13:L16)</f>
        <v>80000</v>
      </c>
      <c r="M17" s="619">
        <f t="shared" si="0"/>
        <v>0</v>
      </c>
      <c r="N17" s="619">
        <f t="shared" si="0"/>
        <v>0</v>
      </c>
      <c r="O17" s="619">
        <f t="shared" si="0"/>
        <v>0</v>
      </c>
      <c r="P17" s="619">
        <f t="shared" si="0"/>
        <v>80000</v>
      </c>
      <c r="Q17" s="603">
        <f t="shared" si="0"/>
        <v>45000</v>
      </c>
      <c r="R17" s="198">
        <f t="shared" si="0"/>
        <v>5000</v>
      </c>
      <c r="S17" s="198">
        <f t="shared" si="0"/>
        <v>5000</v>
      </c>
      <c r="T17" s="198">
        <f t="shared" si="0"/>
        <v>5000</v>
      </c>
      <c r="U17" s="198">
        <f t="shared" si="0"/>
        <v>5000</v>
      </c>
      <c r="V17" s="603">
        <f t="shared" si="0"/>
        <v>0</v>
      </c>
      <c r="W17" s="603">
        <f t="shared" si="0"/>
        <v>0</v>
      </c>
      <c r="X17" s="603">
        <f>SUM(X13:X16)</f>
        <v>70000</v>
      </c>
      <c r="Y17" s="603"/>
      <c r="Z17" s="603"/>
      <c r="AA17" s="620"/>
    </row>
    <row r="18" spans="2:27" ht="12" thickTop="1">
      <c r="B18" s="621"/>
      <c r="C18" s="621"/>
      <c r="D18" s="621"/>
      <c r="E18" s="621"/>
      <c r="F18" s="621"/>
      <c r="G18" s="621"/>
      <c r="H18" s="752"/>
      <c r="I18" s="621"/>
      <c r="J18" s="621"/>
      <c r="K18" s="621"/>
      <c r="L18" s="621"/>
      <c r="M18" s="621"/>
      <c r="N18" s="621"/>
      <c r="O18" s="621"/>
      <c r="P18" s="621"/>
      <c r="Q18" s="621"/>
      <c r="R18" s="777"/>
      <c r="S18" s="777"/>
      <c r="T18" s="777"/>
      <c r="U18" s="777"/>
      <c r="V18" s="621"/>
      <c r="W18" s="621"/>
      <c r="X18" s="621"/>
      <c r="Y18" s="621"/>
      <c r="Z18" s="621"/>
      <c r="AA18" s="621"/>
    </row>
    <row r="19" spans="2:5" ht="11.25">
      <c r="B19" s="613" t="s">
        <v>249</v>
      </c>
      <c r="C19" s="613"/>
      <c r="D19" s="613" t="str">
        <f>+'S-5'!D19</f>
        <v> M.TECH</v>
      </c>
      <c r="E19" s="613"/>
    </row>
    <row r="20" spans="6:9" ht="12" thickBot="1">
      <c r="F20" s="607" t="str">
        <f>+F9</f>
        <v>CET CODE</v>
      </c>
      <c r="I20" s="614" t="str">
        <f>+I9</f>
        <v>ABCPU</v>
      </c>
    </row>
    <row r="21" spans="2:27" ht="40.5" customHeight="1" thickTop="1">
      <c r="B21" s="889" t="str">
        <f>+B10</f>
        <v>S. No.</v>
      </c>
      <c r="C21" s="880" t="s">
        <v>111</v>
      </c>
      <c r="D21" s="880" t="s">
        <v>82</v>
      </c>
      <c r="E21" s="861" t="s">
        <v>200</v>
      </c>
      <c r="F21" s="880" t="s">
        <v>42</v>
      </c>
      <c r="G21" s="880" t="s">
        <v>47</v>
      </c>
      <c r="H21" s="873" t="str">
        <f>H10</f>
        <v>EMPLOYEE COMMUNITY</v>
      </c>
      <c r="I21" s="880" t="s">
        <v>48</v>
      </c>
      <c r="J21" s="880" t="s">
        <v>117</v>
      </c>
      <c r="K21" s="880" t="s">
        <v>116</v>
      </c>
      <c r="L21" s="880"/>
      <c r="M21" s="880"/>
      <c r="N21" s="880"/>
      <c r="O21" s="880"/>
      <c r="P21" s="880"/>
      <c r="Q21" s="880" t="s">
        <v>123</v>
      </c>
      <c r="R21" s="880" t="s">
        <v>119</v>
      </c>
      <c r="S21" s="880"/>
      <c r="T21" s="880" t="s">
        <v>120</v>
      </c>
      <c r="U21" s="880"/>
      <c r="V21" s="880" t="s">
        <v>49</v>
      </c>
      <c r="W21" s="880" t="s">
        <v>146</v>
      </c>
      <c r="X21" s="865" t="s">
        <v>410</v>
      </c>
      <c r="Y21" s="880" t="s">
        <v>84</v>
      </c>
      <c r="Z21" s="880"/>
      <c r="AA21" s="885"/>
    </row>
    <row r="22" spans="2:27" ht="33" customHeight="1" thickBot="1">
      <c r="B22" s="890"/>
      <c r="C22" s="884"/>
      <c r="D22" s="884"/>
      <c r="E22" s="862"/>
      <c r="F22" s="884"/>
      <c r="G22" s="884"/>
      <c r="H22" s="891"/>
      <c r="I22" s="884"/>
      <c r="J22" s="884"/>
      <c r="K22" s="884"/>
      <c r="L22" s="608" t="s">
        <v>51</v>
      </c>
      <c r="M22" s="604" t="s">
        <v>109</v>
      </c>
      <c r="N22" s="604" t="s">
        <v>108</v>
      </c>
      <c r="O22" s="604" t="s">
        <v>110</v>
      </c>
      <c r="P22" s="608" t="s">
        <v>35</v>
      </c>
      <c r="Q22" s="884"/>
      <c r="R22" s="608" t="s">
        <v>89</v>
      </c>
      <c r="S22" s="608" t="s">
        <v>90</v>
      </c>
      <c r="T22" s="608" t="s">
        <v>89</v>
      </c>
      <c r="U22" s="608" t="s">
        <v>90</v>
      </c>
      <c r="V22" s="884"/>
      <c r="W22" s="884"/>
      <c r="X22" s="866"/>
      <c r="Y22" s="608" t="s">
        <v>83</v>
      </c>
      <c r="Z22" s="604" t="s">
        <v>86</v>
      </c>
      <c r="AA22" s="609" t="s">
        <v>85</v>
      </c>
    </row>
    <row r="23" spans="2:27" ht="12" thickTop="1">
      <c r="B23" s="615"/>
      <c r="C23" s="616"/>
      <c r="D23" s="616"/>
      <c r="E23" s="616"/>
      <c r="F23" s="616"/>
      <c r="G23" s="616"/>
      <c r="H23" s="751"/>
      <c r="I23" s="616"/>
      <c r="J23" s="616"/>
      <c r="K23" s="616"/>
      <c r="L23" s="616"/>
      <c r="M23" s="616"/>
      <c r="N23" s="616"/>
      <c r="O23" s="616"/>
      <c r="P23" s="616"/>
      <c r="Q23" s="616"/>
      <c r="R23" s="776"/>
      <c r="S23" s="776"/>
      <c r="T23" s="776"/>
      <c r="U23" s="776"/>
      <c r="V23" s="616"/>
      <c r="W23" s="616"/>
      <c r="X23" s="616"/>
      <c r="Y23" s="616"/>
      <c r="Z23" s="616"/>
      <c r="AA23" s="617"/>
    </row>
    <row r="24" spans="2:27" ht="11.25">
      <c r="B24" s="615"/>
      <c r="C24" s="616"/>
      <c r="D24" s="616"/>
      <c r="E24" s="616"/>
      <c r="F24" s="616"/>
      <c r="G24" s="616"/>
      <c r="H24" s="751"/>
      <c r="I24" s="616"/>
      <c r="J24" s="616"/>
      <c r="K24" s="616"/>
      <c r="L24" s="618">
        <v>0</v>
      </c>
      <c r="M24" s="618">
        <v>0</v>
      </c>
      <c r="N24" s="618">
        <v>0</v>
      </c>
      <c r="O24" s="618">
        <v>0</v>
      </c>
      <c r="P24" s="618">
        <f>+L24+M24+N24+O24</f>
        <v>0</v>
      </c>
      <c r="Q24" s="616">
        <v>0</v>
      </c>
      <c r="R24" s="776"/>
      <c r="S24" s="776"/>
      <c r="T24" s="776"/>
      <c r="U24" s="776"/>
      <c r="V24" s="616"/>
      <c r="W24" s="616"/>
      <c r="X24" s="616">
        <f>+P24-R24-T24-V24-W24</f>
        <v>0</v>
      </c>
      <c r="Y24" s="616"/>
      <c r="Z24" s="616"/>
      <c r="AA24" s="617"/>
    </row>
    <row r="25" spans="2:27" ht="11.25">
      <c r="B25" s="615"/>
      <c r="C25" s="616"/>
      <c r="D25" s="616"/>
      <c r="E25" s="616"/>
      <c r="F25" s="616"/>
      <c r="G25" s="616"/>
      <c r="H25" s="751"/>
      <c r="I25" s="616"/>
      <c r="J25" s="616"/>
      <c r="K25" s="616"/>
      <c r="L25" s="618"/>
      <c r="M25" s="618"/>
      <c r="N25" s="618"/>
      <c r="O25" s="618"/>
      <c r="P25" s="618">
        <f>+L25+M25+N25+O25</f>
        <v>0</v>
      </c>
      <c r="Q25" s="616"/>
      <c r="R25" s="776"/>
      <c r="S25" s="776"/>
      <c r="T25" s="776"/>
      <c r="U25" s="776"/>
      <c r="V25" s="616"/>
      <c r="W25" s="616"/>
      <c r="X25" s="616">
        <f>+P25-R25-T25-V25-W25</f>
        <v>0</v>
      </c>
      <c r="Y25" s="616"/>
      <c r="Z25" s="616"/>
      <c r="AA25" s="617"/>
    </row>
    <row r="26" spans="2:27" ht="11.25">
      <c r="B26" s="615"/>
      <c r="C26" s="616"/>
      <c r="D26" s="616"/>
      <c r="E26" s="616"/>
      <c r="F26" s="616"/>
      <c r="G26" s="616"/>
      <c r="H26" s="751"/>
      <c r="I26" s="616"/>
      <c r="J26" s="616"/>
      <c r="K26" s="616"/>
      <c r="L26" s="618"/>
      <c r="M26" s="618"/>
      <c r="N26" s="618"/>
      <c r="O26" s="618"/>
      <c r="P26" s="618">
        <f>+L26+M26+N26+O26</f>
        <v>0</v>
      </c>
      <c r="Q26" s="616"/>
      <c r="R26" s="776"/>
      <c r="S26" s="776"/>
      <c r="T26" s="776"/>
      <c r="U26" s="776"/>
      <c r="V26" s="616"/>
      <c r="W26" s="616"/>
      <c r="X26" s="616">
        <f>+P26-R26-T26-V26-W26</f>
        <v>0</v>
      </c>
      <c r="Y26" s="616"/>
      <c r="Z26" s="616"/>
      <c r="AA26" s="617"/>
    </row>
    <row r="27" spans="2:27" ht="11.25">
      <c r="B27" s="615"/>
      <c r="C27" s="616"/>
      <c r="D27" s="616"/>
      <c r="E27" s="616"/>
      <c r="F27" s="616"/>
      <c r="G27" s="616"/>
      <c r="H27" s="751"/>
      <c r="I27" s="616"/>
      <c r="J27" s="616"/>
      <c r="K27" s="616"/>
      <c r="L27" s="618"/>
      <c r="M27" s="618"/>
      <c r="N27" s="618"/>
      <c r="O27" s="618"/>
      <c r="P27" s="618">
        <f>+L27+M27+N27+O27</f>
        <v>0</v>
      </c>
      <c r="Q27" s="616"/>
      <c r="R27" s="776"/>
      <c r="S27" s="776"/>
      <c r="T27" s="776"/>
      <c r="U27" s="776"/>
      <c r="V27" s="616"/>
      <c r="W27" s="616"/>
      <c r="X27" s="616">
        <f>+P27-R27-T27-V27-W27</f>
        <v>0</v>
      </c>
      <c r="Y27" s="616"/>
      <c r="Z27" s="616"/>
      <c r="AA27" s="617"/>
    </row>
    <row r="28" spans="2:27" ht="12" thickBot="1">
      <c r="B28" s="896" t="s">
        <v>46</v>
      </c>
      <c r="C28" s="897"/>
      <c r="D28" s="897"/>
      <c r="E28" s="897"/>
      <c r="F28" s="897"/>
      <c r="G28" s="897"/>
      <c r="H28" s="897"/>
      <c r="I28" s="897"/>
      <c r="J28" s="897"/>
      <c r="K28" s="898"/>
      <c r="L28" s="619">
        <f aca="true" t="shared" si="1" ref="L28:W28">SUM(L24:L27)</f>
        <v>0</v>
      </c>
      <c r="M28" s="619">
        <f t="shared" si="1"/>
        <v>0</v>
      </c>
      <c r="N28" s="619">
        <f t="shared" si="1"/>
        <v>0</v>
      </c>
      <c r="O28" s="619">
        <f t="shared" si="1"/>
        <v>0</v>
      </c>
      <c r="P28" s="619">
        <f t="shared" si="1"/>
        <v>0</v>
      </c>
      <c r="Q28" s="603">
        <f t="shared" si="1"/>
        <v>0</v>
      </c>
      <c r="R28" s="198">
        <f t="shared" si="1"/>
        <v>0</v>
      </c>
      <c r="S28" s="198">
        <f t="shared" si="1"/>
        <v>0</v>
      </c>
      <c r="T28" s="198">
        <f t="shared" si="1"/>
        <v>0</v>
      </c>
      <c r="U28" s="198">
        <f t="shared" si="1"/>
        <v>0</v>
      </c>
      <c r="V28" s="603">
        <f t="shared" si="1"/>
        <v>0</v>
      </c>
      <c r="W28" s="603">
        <f t="shared" si="1"/>
        <v>0</v>
      </c>
      <c r="X28" s="603">
        <f>SUM(X24:X27)</f>
        <v>0</v>
      </c>
      <c r="Y28" s="603"/>
      <c r="Z28" s="603"/>
      <c r="AA28" s="620"/>
    </row>
    <row r="29" ht="12" thickTop="1"/>
    <row r="30" spans="2:5" ht="11.25">
      <c r="B30" s="613" t="s">
        <v>249</v>
      </c>
      <c r="C30" s="613"/>
      <c r="D30" s="613" t="str">
        <f>+'S-5'!D30</f>
        <v>MCA</v>
      </c>
      <c r="E30" s="613"/>
    </row>
    <row r="31" spans="6:9" ht="12" thickBot="1">
      <c r="F31" s="607" t="str">
        <f>+F20</f>
        <v>CET CODE</v>
      </c>
      <c r="I31" s="614" t="str">
        <f>+I20</f>
        <v>ABCPU</v>
      </c>
    </row>
    <row r="32" spans="2:27" ht="40.5" customHeight="1" thickTop="1">
      <c r="B32" s="889" t="str">
        <f>+B21</f>
        <v>S. No.</v>
      </c>
      <c r="C32" s="880" t="s">
        <v>111</v>
      </c>
      <c r="D32" s="880" t="s">
        <v>82</v>
      </c>
      <c r="E32" s="861" t="s">
        <v>200</v>
      </c>
      <c r="F32" s="880" t="s">
        <v>42</v>
      </c>
      <c r="G32" s="880" t="s">
        <v>47</v>
      </c>
      <c r="H32" s="873" t="str">
        <f>H21</f>
        <v>EMPLOYEE COMMUNITY</v>
      </c>
      <c r="I32" s="880" t="s">
        <v>48</v>
      </c>
      <c r="J32" s="880" t="s">
        <v>117</v>
      </c>
      <c r="K32" s="880" t="s">
        <v>116</v>
      </c>
      <c r="L32" s="880">
        <f>+L21</f>
        <v>0</v>
      </c>
      <c r="M32" s="880"/>
      <c r="N32" s="880"/>
      <c r="O32" s="880"/>
      <c r="P32" s="880"/>
      <c r="Q32" s="880" t="s">
        <v>123</v>
      </c>
      <c r="R32" s="880" t="s">
        <v>119</v>
      </c>
      <c r="S32" s="880"/>
      <c r="T32" s="880" t="s">
        <v>120</v>
      </c>
      <c r="U32" s="880"/>
      <c r="V32" s="880" t="s">
        <v>49</v>
      </c>
      <c r="W32" s="880" t="s">
        <v>146</v>
      </c>
      <c r="X32" s="865" t="s">
        <v>410</v>
      </c>
      <c r="Y32" s="880" t="s">
        <v>84</v>
      </c>
      <c r="Z32" s="880"/>
      <c r="AA32" s="885"/>
    </row>
    <row r="33" spans="2:27" ht="36.75" customHeight="1" thickBot="1">
      <c r="B33" s="890"/>
      <c r="C33" s="884"/>
      <c r="D33" s="884"/>
      <c r="E33" s="862"/>
      <c r="F33" s="884"/>
      <c r="G33" s="884"/>
      <c r="H33" s="891"/>
      <c r="I33" s="884"/>
      <c r="J33" s="884"/>
      <c r="K33" s="884"/>
      <c r="L33" s="608" t="s">
        <v>51</v>
      </c>
      <c r="M33" s="604" t="s">
        <v>109</v>
      </c>
      <c r="N33" s="604" t="s">
        <v>108</v>
      </c>
      <c r="O33" s="604" t="s">
        <v>110</v>
      </c>
      <c r="P33" s="608" t="s">
        <v>35</v>
      </c>
      <c r="Q33" s="884"/>
      <c r="R33" s="608" t="s">
        <v>89</v>
      </c>
      <c r="S33" s="608" t="s">
        <v>90</v>
      </c>
      <c r="T33" s="608" t="s">
        <v>89</v>
      </c>
      <c r="U33" s="608" t="s">
        <v>90</v>
      </c>
      <c r="V33" s="884"/>
      <c r="W33" s="884"/>
      <c r="X33" s="866"/>
      <c r="Y33" s="608" t="s">
        <v>83</v>
      </c>
      <c r="Z33" s="604" t="s">
        <v>86</v>
      </c>
      <c r="AA33" s="609" t="s">
        <v>85</v>
      </c>
    </row>
    <row r="34" spans="2:27" ht="12" thickTop="1">
      <c r="B34" s="615"/>
      <c r="C34" s="616"/>
      <c r="D34" s="616"/>
      <c r="E34" s="616"/>
      <c r="F34" s="616"/>
      <c r="G34" s="616"/>
      <c r="H34" s="751"/>
      <c r="I34" s="616"/>
      <c r="J34" s="616"/>
      <c r="K34" s="616"/>
      <c r="L34" s="616"/>
      <c r="M34" s="616"/>
      <c r="N34" s="616"/>
      <c r="O34" s="616"/>
      <c r="P34" s="616"/>
      <c r="Q34" s="616"/>
      <c r="R34" s="776"/>
      <c r="S34" s="776"/>
      <c r="T34" s="776"/>
      <c r="U34" s="776"/>
      <c r="V34" s="616"/>
      <c r="W34" s="616"/>
      <c r="X34" s="616"/>
      <c r="Y34" s="616"/>
      <c r="Z34" s="616"/>
      <c r="AA34" s="617"/>
    </row>
    <row r="35" spans="2:27" ht="11.25">
      <c r="B35" s="615"/>
      <c r="C35" s="616"/>
      <c r="D35" s="616"/>
      <c r="E35" s="616"/>
      <c r="F35" s="616"/>
      <c r="G35" s="616"/>
      <c r="H35" s="751"/>
      <c r="I35" s="616"/>
      <c r="J35" s="616"/>
      <c r="K35" s="616"/>
      <c r="L35" s="618">
        <v>0</v>
      </c>
      <c r="M35" s="618">
        <v>0</v>
      </c>
      <c r="N35" s="618">
        <v>0</v>
      </c>
      <c r="O35" s="618">
        <v>0</v>
      </c>
      <c r="P35" s="618">
        <f>+L35+M35+N35+O35</f>
        <v>0</v>
      </c>
      <c r="Q35" s="616">
        <v>0</v>
      </c>
      <c r="R35" s="776"/>
      <c r="S35" s="776"/>
      <c r="T35" s="776"/>
      <c r="U35" s="776"/>
      <c r="V35" s="616"/>
      <c r="W35" s="616"/>
      <c r="X35" s="616">
        <f>+P35-R35-T35-V35-W35</f>
        <v>0</v>
      </c>
      <c r="Y35" s="616"/>
      <c r="Z35" s="616"/>
      <c r="AA35" s="617"/>
    </row>
    <row r="36" spans="2:27" ht="11.25">
      <c r="B36" s="615"/>
      <c r="C36" s="616"/>
      <c r="D36" s="616"/>
      <c r="E36" s="616"/>
      <c r="F36" s="616"/>
      <c r="G36" s="616"/>
      <c r="H36" s="751"/>
      <c r="I36" s="616"/>
      <c r="J36" s="616"/>
      <c r="K36" s="616"/>
      <c r="L36" s="618"/>
      <c r="M36" s="618"/>
      <c r="N36" s="618"/>
      <c r="O36" s="618"/>
      <c r="P36" s="618">
        <f>+L36+M36+N36+O36</f>
        <v>0</v>
      </c>
      <c r="Q36" s="616"/>
      <c r="R36" s="776"/>
      <c r="S36" s="776"/>
      <c r="T36" s="776"/>
      <c r="U36" s="776"/>
      <c r="V36" s="616"/>
      <c r="W36" s="616"/>
      <c r="X36" s="616">
        <f>+P36-R36-T36-V36-W36</f>
        <v>0</v>
      </c>
      <c r="Y36" s="616"/>
      <c r="Z36" s="616"/>
      <c r="AA36" s="617"/>
    </row>
    <row r="37" spans="2:27" ht="11.25">
      <c r="B37" s="615"/>
      <c r="C37" s="616"/>
      <c r="D37" s="616"/>
      <c r="E37" s="616"/>
      <c r="F37" s="616"/>
      <c r="G37" s="616"/>
      <c r="H37" s="751"/>
      <c r="I37" s="616"/>
      <c r="J37" s="616"/>
      <c r="K37" s="616"/>
      <c r="L37" s="618"/>
      <c r="M37" s="618"/>
      <c r="N37" s="618"/>
      <c r="O37" s="618"/>
      <c r="P37" s="618">
        <f>+L37+M37+N37+O37</f>
        <v>0</v>
      </c>
      <c r="Q37" s="616"/>
      <c r="R37" s="776"/>
      <c r="S37" s="776"/>
      <c r="T37" s="776"/>
      <c r="U37" s="776"/>
      <c r="V37" s="616"/>
      <c r="W37" s="616"/>
      <c r="X37" s="616">
        <f>+P37-R37-T37-V37-W37</f>
        <v>0</v>
      </c>
      <c r="Y37" s="616"/>
      <c r="Z37" s="616"/>
      <c r="AA37" s="617"/>
    </row>
    <row r="38" spans="2:27" ht="11.25">
      <c r="B38" s="615"/>
      <c r="C38" s="616"/>
      <c r="D38" s="616"/>
      <c r="E38" s="616"/>
      <c r="F38" s="616"/>
      <c r="G38" s="616"/>
      <c r="H38" s="751"/>
      <c r="I38" s="616"/>
      <c r="J38" s="616"/>
      <c r="K38" s="616"/>
      <c r="L38" s="618"/>
      <c r="M38" s="618"/>
      <c r="N38" s="618"/>
      <c r="O38" s="618"/>
      <c r="P38" s="618">
        <f>+L38+M38+N38+O38</f>
        <v>0</v>
      </c>
      <c r="Q38" s="616"/>
      <c r="R38" s="776"/>
      <c r="S38" s="776"/>
      <c r="T38" s="776"/>
      <c r="U38" s="776"/>
      <c r="V38" s="616"/>
      <c r="W38" s="616"/>
      <c r="X38" s="616">
        <f>+P38-R38-T38-V38-W38</f>
        <v>0</v>
      </c>
      <c r="Y38" s="616"/>
      <c r="Z38" s="616"/>
      <c r="AA38" s="617"/>
    </row>
    <row r="39" spans="2:27" ht="12" thickBot="1">
      <c r="B39" s="896" t="s">
        <v>46</v>
      </c>
      <c r="C39" s="897"/>
      <c r="D39" s="897"/>
      <c r="E39" s="897"/>
      <c r="F39" s="897"/>
      <c r="G39" s="897"/>
      <c r="H39" s="897"/>
      <c r="I39" s="897"/>
      <c r="J39" s="897"/>
      <c r="K39" s="898"/>
      <c r="L39" s="619">
        <f aca="true" t="shared" si="2" ref="L39:W39">SUM(L35:L38)</f>
        <v>0</v>
      </c>
      <c r="M39" s="619">
        <f t="shared" si="2"/>
        <v>0</v>
      </c>
      <c r="N39" s="619">
        <f t="shared" si="2"/>
        <v>0</v>
      </c>
      <c r="O39" s="619">
        <f t="shared" si="2"/>
        <v>0</v>
      </c>
      <c r="P39" s="619">
        <f t="shared" si="2"/>
        <v>0</v>
      </c>
      <c r="Q39" s="603">
        <f t="shared" si="2"/>
        <v>0</v>
      </c>
      <c r="R39" s="198">
        <f t="shared" si="2"/>
        <v>0</v>
      </c>
      <c r="S39" s="198">
        <f t="shared" si="2"/>
        <v>0</v>
      </c>
      <c r="T39" s="198">
        <f t="shared" si="2"/>
        <v>0</v>
      </c>
      <c r="U39" s="198">
        <f t="shared" si="2"/>
        <v>0</v>
      </c>
      <c r="V39" s="603">
        <f t="shared" si="2"/>
        <v>0</v>
      </c>
      <c r="W39" s="603">
        <f t="shared" si="2"/>
        <v>0</v>
      </c>
      <c r="X39" s="603">
        <f>SUM(X35:X38)</f>
        <v>0</v>
      </c>
      <c r="Y39" s="603"/>
      <c r="Z39" s="603"/>
      <c r="AA39" s="620"/>
    </row>
    <row r="40" ht="12" thickTop="1"/>
    <row r="41" spans="2:5" ht="11.25">
      <c r="B41" s="613" t="s">
        <v>249</v>
      </c>
      <c r="C41" s="613"/>
      <c r="D41" s="613" t="str">
        <f>+'S-5'!D41</f>
        <v>MBA</v>
      </c>
      <c r="E41" s="613"/>
    </row>
    <row r="42" spans="6:9" ht="12" thickBot="1">
      <c r="F42" s="607" t="str">
        <f>+F31</f>
        <v>CET CODE</v>
      </c>
      <c r="I42" s="614" t="str">
        <f>+I31</f>
        <v>ABCPU</v>
      </c>
    </row>
    <row r="43" spans="2:27" ht="38.25" customHeight="1" thickTop="1">
      <c r="B43" s="889" t="str">
        <f>+B32</f>
        <v>S. No.</v>
      </c>
      <c r="C43" s="880" t="s">
        <v>111</v>
      </c>
      <c r="D43" s="880" t="s">
        <v>82</v>
      </c>
      <c r="E43" s="861" t="s">
        <v>200</v>
      </c>
      <c r="F43" s="880" t="s">
        <v>42</v>
      </c>
      <c r="G43" s="880" t="s">
        <v>47</v>
      </c>
      <c r="H43" s="873" t="str">
        <f>H32</f>
        <v>EMPLOYEE COMMUNITY</v>
      </c>
      <c r="I43" s="880" t="s">
        <v>48</v>
      </c>
      <c r="J43" s="880" t="s">
        <v>117</v>
      </c>
      <c r="K43" s="880" t="s">
        <v>116</v>
      </c>
      <c r="L43" s="880">
        <f>+L32</f>
        <v>0</v>
      </c>
      <c r="M43" s="880"/>
      <c r="N43" s="880"/>
      <c r="O43" s="880"/>
      <c r="P43" s="880"/>
      <c r="Q43" s="880" t="s">
        <v>123</v>
      </c>
      <c r="R43" s="880" t="s">
        <v>119</v>
      </c>
      <c r="S43" s="880"/>
      <c r="T43" s="880" t="s">
        <v>120</v>
      </c>
      <c r="U43" s="880"/>
      <c r="V43" s="880" t="s">
        <v>49</v>
      </c>
      <c r="W43" s="880" t="s">
        <v>146</v>
      </c>
      <c r="X43" s="861" t="s">
        <v>50</v>
      </c>
      <c r="Y43" s="880" t="s">
        <v>84</v>
      </c>
      <c r="Z43" s="880"/>
      <c r="AA43" s="885"/>
    </row>
    <row r="44" spans="2:27" ht="31.5" customHeight="1" thickBot="1">
      <c r="B44" s="890"/>
      <c r="C44" s="884"/>
      <c r="D44" s="884"/>
      <c r="E44" s="862"/>
      <c r="F44" s="884"/>
      <c r="G44" s="884"/>
      <c r="H44" s="891"/>
      <c r="I44" s="884"/>
      <c r="J44" s="884"/>
      <c r="K44" s="884"/>
      <c r="L44" s="608" t="s">
        <v>51</v>
      </c>
      <c r="M44" s="604" t="s">
        <v>109</v>
      </c>
      <c r="N44" s="604" t="s">
        <v>108</v>
      </c>
      <c r="O44" s="604" t="s">
        <v>110</v>
      </c>
      <c r="P44" s="608" t="s">
        <v>35</v>
      </c>
      <c r="Q44" s="884"/>
      <c r="R44" s="608" t="s">
        <v>89</v>
      </c>
      <c r="S44" s="608" t="s">
        <v>90</v>
      </c>
      <c r="T44" s="608" t="s">
        <v>89</v>
      </c>
      <c r="U44" s="608" t="s">
        <v>90</v>
      </c>
      <c r="V44" s="884"/>
      <c r="W44" s="884"/>
      <c r="X44" s="895"/>
      <c r="Y44" s="608" t="s">
        <v>83</v>
      </c>
      <c r="Z44" s="604" t="s">
        <v>86</v>
      </c>
      <c r="AA44" s="609" t="s">
        <v>85</v>
      </c>
    </row>
    <row r="45" spans="2:27" ht="12" thickTop="1">
      <c r="B45" s="615"/>
      <c r="C45" s="616"/>
      <c r="D45" s="616"/>
      <c r="E45" s="616"/>
      <c r="F45" s="616"/>
      <c r="G45" s="616"/>
      <c r="H45" s="751"/>
      <c r="I45" s="616"/>
      <c r="J45" s="616"/>
      <c r="K45" s="616"/>
      <c r="L45" s="616"/>
      <c r="M45" s="616"/>
      <c r="N45" s="616"/>
      <c r="O45" s="616"/>
      <c r="P45" s="616"/>
      <c r="Q45" s="616"/>
      <c r="R45" s="776"/>
      <c r="S45" s="776"/>
      <c r="T45" s="776"/>
      <c r="U45" s="776"/>
      <c r="V45" s="616"/>
      <c r="W45" s="616"/>
      <c r="X45" s="616"/>
      <c r="Y45" s="616"/>
      <c r="Z45" s="616"/>
      <c r="AA45" s="617"/>
    </row>
    <row r="46" spans="2:27" ht="11.25">
      <c r="B46" s="615"/>
      <c r="C46" s="616"/>
      <c r="D46" s="616"/>
      <c r="E46" s="616"/>
      <c r="F46" s="616"/>
      <c r="G46" s="616"/>
      <c r="H46" s="751"/>
      <c r="I46" s="616"/>
      <c r="J46" s="616"/>
      <c r="K46" s="616"/>
      <c r="L46" s="618">
        <v>0</v>
      </c>
      <c r="M46" s="618">
        <v>0</v>
      </c>
      <c r="N46" s="618">
        <v>0</v>
      </c>
      <c r="O46" s="618">
        <v>0</v>
      </c>
      <c r="P46" s="618">
        <f>+L46+M46+N46+O46</f>
        <v>0</v>
      </c>
      <c r="Q46" s="616">
        <v>0</v>
      </c>
      <c r="R46" s="776"/>
      <c r="S46" s="776"/>
      <c r="T46" s="776"/>
      <c r="U46" s="776"/>
      <c r="V46" s="616"/>
      <c r="W46" s="616"/>
      <c r="X46" s="616">
        <f>+P46-R46-T46-V46-W46</f>
        <v>0</v>
      </c>
      <c r="Y46" s="616"/>
      <c r="Z46" s="616"/>
      <c r="AA46" s="617"/>
    </row>
    <row r="47" spans="2:27" ht="11.25">
      <c r="B47" s="615"/>
      <c r="C47" s="616"/>
      <c r="D47" s="616"/>
      <c r="E47" s="616"/>
      <c r="F47" s="616"/>
      <c r="G47" s="616"/>
      <c r="H47" s="751"/>
      <c r="I47" s="616"/>
      <c r="J47" s="616"/>
      <c r="K47" s="616"/>
      <c r="L47" s="618"/>
      <c r="M47" s="618"/>
      <c r="N47" s="618"/>
      <c r="O47" s="618"/>
      <c r="P47" s="618">
        <f>+L47+M47+N47+O47</f>
        <v>0</v>
      </c>
      <c r="Q47" s="616"/>
      <c r="R47" s="776"/>
      <c r="S47" s="776"/>
      <c r="T47" s="776"/>
      <c r="U47" s="776"/>
      <c r="V47" s="616"/>
      <c r="W47" s="616"/>
      <c r="X47" s="616">
        <f>+P47-R47-T47-V47-W47</f>
        <v>0</v>
      </c>
      <c r="Y47" s="616"/>
      <c r="Z47" s="616"/>
      <c r="AA47" s="617"/>
    </row>
    <row r="48" spans="2:27" ht="11.25">
      <c r="B48" s="615"/>
      <c r="C48" s="616"/>
      <c r="D48" s="616"/>
      <c r="E48" s="616"/>
      <c r="F48" s="616"/>
      <c r="G48" s="616"/>
      <c r="H48" s="751"/>
      <c r="I48" s="616"/>
      <c r="J48" s="616"/>
      <c r="K48" s="616"/>
      <c r="L48" s="618"/>
      <c r="M48" s="618"/>
      <c r="N48" s="618"/>
      <c r="O48" s="618"/>
      <c r="P48" s="618">
        <f>+L48+M48+N48+O48</f>
        <v>0</v>
      </c>
      <c r="Q48" s="616"/>
      <c r="R48" s="776"/>
      <c r="S48" s="776"/>
      <c r="T48" s="776"/>
      <c r="U48" s="776"/>
      <c r="V48" s="616"/>
      <c r="W48" s="616"/>
      <c r="X48" s="616">
        <f>+P48-R48-T48-V48-W48</f>
        <v>0</v>
      </c>
      <c r="Y48" s="616"/>
      <c r="Z48" s="616"/>
      <c r="AA48" s="617"/>
    </row>
    <row r="49" spans="2:27" ht="11.25">
      <c r="B49" s="615"/>
      <c r="C49" s="616"/>
      <c r="D49" s="616"/>
      <c r="E49" s="616"/>
      <c r="F49" s="616"/>
      <c r="G49" s="616"/>
      <c r="H49" s="751"/>
      <c r="I49" s="616"/>
      <c r="J49" s="616"/>
      <c r="K49" s="616"/>
      <c r="L49" s="618"/>
      <c r="M49" s="618"/>
      <c r="N49" s="618"/>
      <c r="O49" s="618"/>
      <c r="P49" s="618">
        <f>+L49+M49+N49+O49</f>
        <v>0</v>
      </c>
      <c r="Q49" s="616"/>
      <c r="R49" s="776"/>
      <c r="S49" s="776"/>
      <c r="T49" s="776"/>
      <c r="U49" s="776"/>
      <c r="V49" s="616"/>
      <c r="W49" s="616"/>
      <c r="X49" s="616">
        <f>+P49-R49-T49-V49-W49</f>
        <v>0</v>
      </c>
      <c r="Y49" s="616"/>
      <c r="Z49" s="616"/>
      <c r="AA49" s="617"/>
    </row>
    <row r="50" spans="2:27" ht="12" thickBot="1">
      <c r="B50" s="896" t="s">
        <v>46</v>
      </c>
      <c r="C50" s="897"/>
      <c r="D50" s="897"/>
      <c r="E50" s="897"/>
      <c r="F50" s="897"/>
      <c r="G50" s="897"/>
      <c r="H50" s="897"/>
      <c r="I50" s="897"/>
      <c r="J50" s="897"/>
      <c r="K50" s="898"/>
      <c r="L50" s="619">
        <f aca="true" t="shared" si="3" ref="L50:W50">SUM(L46:L49)</f>
        <v>0</v>
      </c>
      <c r="M50" s="619">
        <f t="shared" si="3"/>
        <v>0</v>
      </c>
      <c r="N50" s="619">
        <f t="shared" si="3"/>
        <v>0</v>
      </c>
      <c r="O50" s="619">
        <f t="shared" si="3"/>
        <v>0</v>
      </c>
      <c r="P50" s="619">
        <f t="shared" si="3"/>
        <v>0</v>
      </c>
      <c r="Q50" s="603">
        <f t="shared" si="3"/>
        <v>0</v>
      </c>
      <c r="R50" s="198">
        <f t="shared" si="3"/>
        <v>0</v>
      </c>
      <c r="S50" s="198">
        <f t="shared" si="3"/>
        <v>0</v>
      </c>
      <c r="T50" s="198">
        <f t="shared" si="3"/>
        <v>0</v>
      </c>
      <c r="U50" s="198">
        <f t="shared" si="3"/>
        <v>0</v>
      </c>
      <c r="V50" s="603">
        <f t="shared" si="3"/>
        <v>0</v>
      </c>
      <c r="W50" s="603">
        <f t="shared" si="3"/>
        <v>0</v>
      </c>
      <c r="X50" s="603">
        <f>SUM(X46:X49)</f>
        <v>0</v>
      </c>
      <c r="Y50" s="603"/>
      <c r="Z50" s="603"/>
      <c r="AA50" s="620"/>
    </row>
    <row r="51" ht="12" thickTop="1"/>
    <row r="52" spans="2:5" ht="11.25">
      <c r="B52" s="613" t="str">
        <f>+'S-5'!B119</f>
        <v>PROGRAMME:</v>
      </c>
      <c r="C52" s="613"/>
      <c r="D52" s="613" t="str">
        <f>+'S-5'!D52</f>
        <v>OTHERS IF ANY</v>
      </c>
      <c r="E52" s="613"/>
    </row>
    <row r="53" spans="6:9" ht="12" thickBot="1">
      <c r="F53" s="607" t="str">
        <f>+F42</f>
        <v>CET CODE</v>
      </c>
      <c r="I53" s="614" t="str">
        <f>+I42</f>
        <v>ABCPU</v>
      </c>
    </row>
    <row r="54" spans="2:27" ht="36.75" customHeight="1" thickTop="1">
      <c r="B54" s="889" t="str">
        <f>+B43</f>
        <v>S. No.</v>
      </c>
      <c r="C54" s="880" t="s">
        <v>111</v>
      </c>
      <c r="D54" s="880" t="s">
        <v>82</v>
      </c>
      <c r="E54" s="861" t="s">
        <v>200</v>
      </c>
      <c r="F54" s="880" t="s">
        <v>42</v>
      </c>
      <c r="G54" s="880" t="s">
        <v>47</v>
      </c>
      <c r="H54" s="873" t="str">
        <f>H43</f>
        <v>EMPLOYEE COMMUNITY</v>
      </c>
      <c r="I54" s="880" t="s">
        <v>48</v>
      </c>
      <c r="J54" s="880" t="s">
        <v>117</v>
      </c>
      <c r="K54" s="880" t="s">
        <v>116</v>
      </c>
      <c r="L54" s="880">
        <f>+L43</f>
        <v>0</v>
      </c>
      <c r="M54" s="880"/>
      <c r="N54" s="880"/>
      <c r="O54" s="880"/>
      <c r="P54" s="880"/>
      <c r="Q54" s="880" t="s">
        <v>123</v>
      </c>
      <c r="R54" s="880" t="s">
        <v>119</v>
      </c>
      <c r="S54" s="880"/>
      <c r="T54" s="880" t="s">
        <v>120</v>
      </c>
      <c r="U54" s="880"/>
      <c r="V54" s="880" t="s">
        <v>49</v>
      </c>
      <c r="W54" s="880" t="s">
        <v>146</v>
      </c>
      <c r="X54" s="865" t="s">
        <v>410</v>
      </c>
      <c r="Y54" s="880" t="s">
        <v>84</v>
      </c>
      <c r="Z54" s="880"/>
      <c r="AA54" s="885"/>
    </row>
    <row r="55" spans="2:27" ht="45" customHeight="1" thickBot="1">
      <c r="B55" s="890"/>
      <c r="C55" s="884"/>
      <c r="D55" s="884"/>
      <c r="E55" s="862"/>
      <c r="F55" s="884"/>
      <c r="G55" s="884"/>
      <c r="H55" s="891"/>
      <c r="I55" s="884"/>
      <c r="J55" s="884"/>
      <c r="K55" s="884"/>
      <c r="L55" s="608" t="s">
        <v>51</v>
      </c>
      <c r="M55" s="604" t="s">
        <v>109</v>
      </c>
      <c r="N55" s="604" t="s">
        <v>108</v>
      </c>
      <c r="O55" s="604" t="s">
        <v>110</v>
      </c>
      <c r="P55" s="608" t="s">
        <v>35</v>
      </c>
      <c r="Q55" s="884"/>
      <c r="R55" s="608" t="s">
        <v>89</v>
      </c>
      <c r="S55" s="608" t="s">
        <v>90</v>
      </c>
      <c r="T55" s="608" t="s">
        <v>89</v>
      </c>
      <c r="U55" s="608" t="s">
        <v>90</v>
      </c>
      <c r="V55" s="884"/>
      <c r="W55" s="884"/>
      <c r="X55" s="866"/>
      <c r="Y55" s="608" t="s">
        <v>83</v>
      </c>
      <c r="Z55" s="604" t="s">
        <v>86</v>
      </c>
      <c r="AA55" s="609" t="s">
        <v>85</v>
      </c>
    </row>
    <row r="56" spans="2:27" ht="12" thickTop="1">
      <c r="B56" s="615"/>
      <c r="C56" s="616"/>
      <c r="D56" s="616"/>
      <c r="E56" s="616"/>
      <c r="F56" s="616"/>
      <c r="G56" s="616"/>
      <c r="H56" s="751"/>
      <c r="I56" s="616"/>
      <c r="J56" s="616"/>
      <c r="K56" s="616"/>
      <c r="L56" s="616"/>
      <c r="M56" s="616"/>
      <c r="N56" s="616"/>
      <c r="O56" s="616"/>
      <c r="P56" s="616"/>
      <c r="Q56" s="616"/>
      <c r="R56" s="776"/>
      <c r="S56" s="776"/>
      <c r="T56" s="776"/>
      <c r="U56" s="776"/>
      <c r="V56" s="616"/>
      <c r="W56" s="616"/>
      <c r="X56" s="616"/>
      <c r="Y56" s="616"/>
      <c r="Z56" s="616"/>
      <c r="AA56" s="617"/>
    </row>
    <row r="57" spans="2:27" ht="11.25">
      <c r="B57" s="615"/>
      <c r="C57" s="616"/>
      <c r="D57" s="616"/>
      <c r="E57" s="616"/>
      <c r="F57" s="616"/>
      <c r="G57" s="616"/>
      <c r="H57" s="751"/>
      <c r="I57" s="616"/>
      <c r="J57" s="616"/>
      <c r="K57" s="616"/>
      <c r="L57" s="618">
        <v>0</v>
      </c>
      <c r="M57" s="618">
        <v>0</v>
      </c>
      <c r="N57" s="618">
        <v>0</v>
      </c>
      <c r="O57" s="618">
        <v>0</v>
      </c>
      <c r="P57" s="618">
        <f>+L57+M57+N57+O57</f>
        <v>0</v>
      </c>
      <c r="Q57" s="616">
        <v>0</v>
      </c>
      <c r="R57" s="776"/>
      <c r="S57" s="776"/>
      <c r="T57" s="776"/>
      <c r="U57" s="776"/>
      <c r="V57" s="616"/>
      <c r="W57" s="616"/>
      <c r="X57" s="616">
        <f>+P57-R57-T57-V57-W57</f>
        <v>0</v>
      </c>
      <c r="Y57" s="616"/>
      <c r="Z57" s="616"/>
      <c r="AA57" s="617"/>
    </row>
    <row r="58" spans="2:27" ht="11.25">
      <c r="B58" s="615"/>
      <c r="C58" s="616"/>
      <c r="D58" s="616"/>
      <c r="E58" s="616"/>
      <c r="F58" s="616"/>
      <c r="G58" s="616"/>
      <c r="H58" s="751"/>
      <c r="I58" s="616"/>
      <c r="J58" s="616"/>
      <c r="K58" s="616"/>
      <c r="L58" s="618"/>
      <c r="M58" s="618"/>
      <c r="N58" s="618"/>
      <c r="O58" s="618"/>
      <c r="P58" s="618">
        <f>+L58+M58+N58+O58</f>
        <v>0</v>
      </c>
      <c r="Q58" s="616"/>
      <c r="R58" s="776"/>
      <c r="S58" s="776"/>
      <c r="T58" s="776"/>
      <c r="U58" s="776"/>
      <c r="V58" s="616"/>
      <c r="W58" s="616"/>
      <c r="X58" s="616">
        <f>+P58-R58-T58-V58-W58</f>
        <v>0</v>
      </c>
      <c r="Y58" s="616"/>
      <c r="Z58" s="616"/>
      <c r="AA58" s="617"/>
    </row>
    <row r="59" spans="2:27" ht="11.25">
      <c r="B59" s="615"/>
      <c r="C59" s="616"/>
      <c r="D59" s="616"/>
      <c r="E59" s="616"/>
      <c r="F59" s="616"/>
      <c r="G59" s="616"/>
      <c r="H59" s="751"/>
      <c r="I59" s="616"/>
      <c r="J59" s="616"/>
      <c r="K59" s="616"/>
      <c r="L59" s="618"/>
      <c r="M59" s="618"/>
      <c r="N59" s="618"/>
      <c r="O59" s="618"/>
      <c r="P59" s="618">
        <f>+L59+M59+N59+O59</f>
        <v>0</v>
      </c>
      <c r="Q59" s="616"/>
      <c r="R59" s="776"/>
      <c r="S59" s="776"/>
      <c r="T59" s="776"/>
      <c r="U59" s="776"/>
      <c r="V59" s="616"/>
      <c r="W59" s="616"/>
      <c r="X59" s="616">
        <f>+P59-R59-T59-V59-W59</f>
        <v>0</v>
      </c>
      <c r="Y59" s="616"/>
      <c r="Z59" s="616"/>
      <c r="AA59" s="617"/>
    </row>
    <row r="60" spans="2:27" ht="11.25">
      <c r="B60" s="615"/>
      <c r="C60" s="616"/>
      <c r="D60" s="616"/>
      <c r="E60" s="616"/>
      <c r="F60" s="616"/>
      <c r="G60" s="616"/>
      <c r="H60" s="751"/>
      <c r="I60" s="616"/>
      <c r="J60" s="616"/>
      <c r="K60" s="616"/>
      <c r="L60" s="618"/>
      <c r="M60" s="618"/>
      <c r="N60" s="618"/>
      <c r="O60" s="618"/>
      <c r="P60" s="618">
        <f>+L60+M60+N60+O60</f>
        <v>0</v>
      </c>
      <c r="Q60" s="616"/>
      <c r="R60" s="776"/>
      <c r="S60" s="776"/>
      <c r="T60" s="776"/>
      <c r="U60" s="776"/>
      <c r="V60" s="616"/>
      <c r="W60" s="616"/>
      <c r="X60" s="616">
        <f>+P60-R60-T60-V60-W60</f>
        <v>0</v>
      </c>
      <c r="Y60" s="616"/>
      <c r="Z60" s="616"/>
      <c r="AA60" s="617"/>
    </row>
    <row r="61" spans="2:27" ht="12" thickBot="1">
      <c r="B61" s="896" t="s">
        <v>46</v>
      </c>
      <c r="C61" s="897"/>
      <c r="D61" s="897"/>
      <c r="E61" s="897"/>
      <c r="F61" s="897"/>
      <c r="G61" s="897"/>
      <c r="H61" s="897"/>
      <c r="I61" s="897"/>
      <c r="J61" s="897"/>
      <c r="K61" s="898"/>
      <c r="L61" s="619">
        <f aca="true" t="shared" si="4" ref="L61:W61">SUM(L57:L60)</f>
        <v>0</v>
      </c>
      <c r="M61" s="619">
        <f t="shared" si="4"/>
        <v>0</v>
      </c>
      <c r="N61" s="619">
        <f t="shared" si="4"/>
        <v>0</v>
      </c>
      <c r="O61" s="619">
        <f t="shared" si="4"/>
        <v>0</v>
      </c>
      <c r="P61" s="619">
        <f t="shared" si="4"/>
        <v>0</v>
      </c>
      <c r="Q61" s="603">
        <f t="shared" si="4"/>
        <v>0</v>
      </c>
      <c r="R61" s="198">
        <f t="shared" si="4"/>
        <v>0</v>
      </c>
      <c r="S61" s="198">
        <f t="shared" si="4"/>
        <v>0</v>
      </c>
      <c r="T61" s="198">
        <f t="shared" si="4"/>
        <v>0</v>
      </c>
      <c r="U61" s="198">
        <f t="shared" si="4"/>
        <v>0</v>
      </c>
      <c r="V61" s="603">
        <f t="shared" si="4"/>
        <v>0</v>
      </c>
      <c r="W61" s="603">
        <f t="shared" si="4"/>
        <v>0</v>
      </c>
      <c r="X61" s="603">
        <f>SUM(X57:X60)</f>
        <v>0</v>
      </c>
      <c r="Y61" s="603"/>
      <c r="Z61" s="603"/>
      <c r="AA61" s="620"/>
    </row>
    <row r="62" ht="36.75" customHeight="1" thickTop="1"/>
    <row r="63" spans="21:24" ht="22.5">
      <c r="U63" s="775" t="s">
        <v>52</v>
      </c>
      <c r="V63" s="610"/>
      <c r="W63" s="610"/>
      <c r="X63" s="610">
        <f>+X61+X50+X39+X28+X17</f>
        <v>70000</v>
      </c>
    </row>
    <row r="64" spans="21:24" ht="11.25">
      <c r="U64" s="775"/>
      <c r="V64" s="610"/>
      <c r="W64" s="610"/>
      <c r="X64" s="610"/>
    </row>
    <row r="65" spans="21:24" ht="11.25">
      <c r="U65" s="775"/>
      <c r="V65" s="610"/>
      <c r="W65" s="610"/>
      <c r="X65" s="610"/>
    </row>
    <row r="66" spans="2:24" ht="20.25">
      <c r="B66" s="899" t="s">
        <v>268</v>
      </c>
      <c r="C66" s="899"/>
      <c r="D66" s="899"/>
      <c r="E66" s="680" t="s">
        <v>424</v>
      </c>
      <c r="S66" s="778"/>
      <c r="U66" s="775"/>
      <c r="V66" s="610"/>
      <c r="W66" s="610"/>
      <c r="X66" s="610"/>
    </row>
    <row r="67" spans="21:24" ht="11.25">
      <c r="U67" s="775"/>
      <c r="V67" s="610"/>
      <c r="W67" s="610"/>
      <c r="X67" s="610"/>
    </row>
    <row r="68" spans="21:24" ht="11.25">
      <c r="U68" s="775"/>
      <c r="V68" s="610"/>
      <c r="W68" s="610"/>
      <c r="X68" s="610"/>
    </row>
    <row r="69" spans="2:24" ht="11.25">
      <c r="B69" s="610"/>
      <c r="U69" s="775"/>
      <c r="V69" s="610"/>
      <c r="W69" s="610"/>
      <c r="X69" s="610"/>
    </row>
    <row r="70" ht="18">
      <c r="B70" s="611" t="str">
        <f>+B4</f>
        <v>ABC PRIVATE UNIVERSITY</v>
      </c>
    </row>
    <row r="71" ht="11.25"/>
    <row r="72" spans="3:27" ht="11.25">
      <c r="C72" s="610"/>
      <c r="D72" s="610"/>
      <c r="E72" s="610"/>
      <c r="F72" s="610"/>
      <c r="G72" s="610"/>
      <c r="H72" s="750"/>
      <c r="I72" s="610"/>
      <c r="J72" s="610"/>
      <c r="K72" s="610"/>
      <c r="L72" s="610"/>
      <c r="M72" s="610"/>
      <c r="N72" s="610"/>
      <c r="O72" s="610"/>
      <c r="P72" s="610"/>
      <c r="Q72" s="610"/>
      <c r="R72" s="775"/>
      <c r="S72" s="775"/>
      <c r="T72" s="775"/>
      <c r="U72" s="775"/>
      <c r="V72" s="610"/>
      <c r="W72" s="610"/>
      <c r="X72" s="610"/>
      <c r="Y72" s="610"/>
      <c r="Z72" s="610"/>
      <c r="AA72" s="610"/>
    </row>
    <row r="73" spans="25:27" ht="15">
      <c r="Y73" s="903"/>
      <c r="Z73" s="903"/>
      <c r="AA73" s="903"/>
    </row>
    <row r="74" spans="2:5" ht="11.25">
      <c r="B74" s="613" t="s">
        <v>249</v>
      </c>
      <c r="C74" s="613"/>
      <c r="D74" s="613" t="str">
        <f>+D8</f>
        <v> B.TECH</v>
      </c>
      <c r="E74" s="613"/>
    </row>
    <row r="75" spans="6:27" ht="13.5" thickBot="1">
      <c r="F75" s="607" t="str">
        <f>+F9</f>
        <v>CET CODE</v>
      </c>
      <c r="I75" s="614" t="str">
        <f>+I9</f>
        <v>ABCPU</v>
      </c>
      <c r="Z75" s="894" t="str">
        <f>+Z9</f>
        <v>AMOUNT IN RUPEES</v>
      </c>
      <c r="AA75" s="894"/>
    </row>
    <row r="76" spans="2:27" ht="39.75" customHeight="1" thickTop="1">
      <c r="B76" s="889" t="str">
        <f>+B54</f>
        <v>S. No.</v>
      </c>
      <c r="C76" s="880" t="s">
        <v>111</v>
      </c>
      <c r="D76" s="880" t="s">
        <v>82</v>
      </c>
      <c r="E76" s="861" t="s">
        <v>200</v>
      </c>
      <c r="F76" s="880" t="s">
        <v>42</v>
      </c>
      <c r="G76" s="880" t="s">
        <v>47</v>
      </c>
      <c r="H76" s="873" t="str">
        <f>H54</f>
        <v>EMPLOYEE COMMUNITY</v>
      </c>
      <c r="I76" s="880" t="s">
        <v>48</v>
      </c>
      <c r="J76" s="880" t="s">
        <v>117</v>
      </c>
      <c r="K76" s="880" t="s">
        <v>116</v>
      </c>
      <c r="L76" s="880"/>
      <c r="M76" s="880"/>
      <c r="N76" s="880"/>
      <c r="O76" s="880"/>
      <c r="P76" s="880"/>
      <c r="Q76" s="880" t="s">
        <v>123</v>
      </c>
      <c r="R76" s="880" t="s">
        <v>119</v>
      </c>
      <c r="S76" s="880"/>
      <c r="T76" s="880" t="s">
        <v>120</v>
      </c>
      <c r="U76" s="880"/>
      <c r="V76" s="880" t="s">
        <v>49</v>
      </c>
      <c r="W76" s="880" t="s">
        <v>146</v>
      </c>
      <c r="X76" s="865" t="s">
        <v>410</v>
      </c>
      <c r="Y76" s="880" t="s">
        <v>84</v>
      </c>
      <c r="Z76" s="880"/>
      <c r="AA76" s="885"/>
    </row>
    <row r="77" spans="2:27" ht="36.75" customHeight="1" thickBot="1">
      <c r="B77" s="890"/>
      <c r="C77" s="884"/>
      <c r="D77" s="884"/>
      <c r="E77" s="862"/>
      <c r="F77" s="884"/>
      <c r="G77" s="884"/>
      <c r="H77" s="891"/>
      <c r="I77" s="884"/>
      <c r="J77" s="884"/>
      <c r="K77" s="884"/>
      <c r="L77" s="608" t="s">
        <v>51</v>
      </c>
      <c r="M77" s="604" t="s">
        <v>109</v>
      </c>
      <c r="N77" s="604" t="s">
        <v>108</v>
      </c>
      <c r="O77" s="604" t="s">
        <v>110</v>
      </c>
      <c r="P77" s="608" t="s">
        <v>35</v>
      </c>
      <c r="Q77" s="884"/>
      <c r="R77" s="608" t="s">
        <v>89</v>
      </c>
      <c r="S77" s="608" t="s">
        <v>90</v>
      </c>
      <c r="T77" s="608" t="s">
        <v>89</v>
      </c>
      <c r="U77" s="608" t="s">
        <v>90</v>
      </c>
      <c r="V77" s="884"/>
      <c r="W77" s="884"/>
      <c r="X77" s="866"/>
      <c r="Y77" s="608" t="s">
        <v>83</v>
      </c>
      <c r="Z77" s="604" t="s">
        <v>86</v>
      </c>
      <c r="AA77" s="609" t="s">
        <v>85</v>
      </c>
    </row>
    <row r="78" spans="2:27" ht="12" thickTop="1">
      <c r="B78" s="615"/>
      <c r="C78" s="616"/>
      <c r="D78" s="616"/>
      <c r="E78" s="616"/>
      <c r="F78" s="616"/>
      <c r="G78" s="616"/>
      <c r="H78" s="751"/>
      <c r="I78" s="616"/>
      <c r="J78" s="616"/>
      <c r="K78" s="616"/>
      <c r="L78" s="616"/>
      <c r="M78" s="616"/>
      <c r="N78" s="616"/>
      <c r="O78" s="616"/>
      <c r="P78" s="616"/>
      <c r="Q78" s="616"/>
      <c r="R78" s="776"/>
      <c r="S78" s="776"/>
      <c r="T78" s="776"/>
      <c r="U78" s="776"/>
      <c r="V78" s="616"/>
      <c r="W78" s="616"/>
      <c r="X78" s="616"/>
      <c r="Y78" s="616"/>
      <c r="Z78" s="616"/>
      <c r="AA78" s="617"/>
    </row>
    <row r="79" spans="2:27" ht="11.25">
      <c r="B79" s="615"/>
      <c r="C79" s="616"/>
      <c r="D79" s="616"/>
      <c r="E79" s="616"/>
      <c r="F79" s="616"/>
      <c r="G79" s="616"/>
      <c r="H79" s="751"/>
      <c r="I79" s="616"/>
      <c r="J79" s="616"/>
      <c r="K79" s="616"/>
      <c r="L79" s="618">
        <v>300000</v>
      </c>
      <c r="M79" s="618">
        <v>0</v>
      </c>
      <c r="N79" s="618">
        <v>0</v>
      </c>
      <c r="O79" s="618">
        <v>0</v>
      </c>
      <c r="P79" s="618">
        <f>+L79+M79+N79+O79</f>
        <v>300000</v>
      </c>
      <c r="Q79" s="616">
        <v>100000</v>
      </c>
      <c r="R79" s="776"/>
      <c r="S79" s="776"/>
      <c r="T79" s="776"/>
      <c r="U79" s="776"/>
      <c r="V79" s="616"/>
      <c r="W79" s="616"/>
      <c r="X79" s="616">
        <f>+P79-R79-T79-V79-W79</f>
        <v>300000</v>
      </c>
      <c r="Y79" s="616"/>
      <c r="Z79" s="616"/>
      <c r="AA79" s="617"/>
    </row>
    <row r="80" spans="2:27" ht="11.25">
      <c r="B80" s="615"/>
      <c r="C80" s="616"/>
      <c r="D80" s="616"/>
      <c r="E80" s="616"/>
      <c r="F80" s="616"/>
      <c r="G80" s="616"/>
      <c r="H80" s="751"/>
      <c r="I80" s="616"/>
      <c r="J80" s="616"/>
      <c r="K80" s="616"/>
      <c r="L80" s="618"/>
      <c r="M80" s="618"/>
      <c r="N80" s="618"/>
      <c r="O80" s="618"/>
      <c r="P80" s="618">
        <f>+L80+M80+N80+O80</f>
        <v>0</v>
      </c>
      <c r="Q80" s="616"/>
      <c r="R80" s="776"/>
      <c r="S80" s="776"/>
      <c r="T80" s="776"/>
      <c r="U80" s="776"/>
      <c r="V80" s="616"/>
      <c r="W80" s="616"/>
      <c r="X80" s="616">
        <f>+P80-R80-T80-V80-W80</f>
        <v>0</v>
      </c>
      <c r="Y80" s="616"/>
      <c r="Z80" s="616"/>
      <c r="AA80" s="617"/>
    </row>
    <row r="81" spans="2:27" ht="11.25">
      <c r="B81" s="615"/>
      <c r="C81" s="616"/>
      <c r="D81" s="616"/>
      <c r="E81" s="616"/>
      <c r="F81" s="616"/>
      <c r="G81" s="616"/>
      <c r="H81" s="751"/>
      <c r="I81" s="616"/>
      <c r="J81" s="616"/>
      <c r="K81" s="616"/>
      <c r="L81" s="618"/>
      <c r="M81" s="618"/>
      <c r="N81" s="618"/>
      <c r="O81" s="618"/>
      <c r="P81" s="618">
        <f>+L81+M81+N81+O81</f>
        <v>0</v>
      </c>
      <c r="Q81" s="616"/>
      <c r="R81" s="776"/>
      <c r="S81" s="776"/>
      <c r="T81" s="776"/>
      <c r="U81" s="776"/>
      <c r="V81" s="616"/>
      <c r="W81" s="616"/>
      <c r="X81" s="616">
        <f>+P81-R81-T81-V81-W81</f>
        <v>0</v>
      </c>
      <c r="Y81" s="616"/>
      <c r="Z81" s="616"/>
      <c r="AA81" s="617"/>
    </row>
    <row r="82" spans="2:27" ht="11.25">
      <c r="B82" s="615"/>
      <c r="C82" s="616"/>
      <c r="D82" s="616"/>
      <c r="E82" s="616"/>
      <c r="F82" s="616"/>
      <c r="G82" s="616"/>
      <c r="H82" s="751"/>
      <c r="I82" s="616"/>
      <c r="J82" s="616"/>
      <c r="K82" s="616"/>
      <c r="L82" s="618"/>
      <c r="M82" s="618"/>
      <c r="N82" s="618"/>
      <c r="O82" s="618"/>
      <c r="P82" s="618">
        <f>+L82+M82+N82+O82</f>
        <v>0</v>
      </c>
      <c r="Q82" s="616"/>
      <c r="R82" s="776"/>
      <c r="S82" s="776"/>
      <c r="T82" s="776"/>
      <c r="U82" s="776"/>
      <c r="V82" s="616"/>
      <c r="W82" s="616"/>
      <c r="X82" s="616">
        <f>+P82-R82-T82-V82-W82</f>
        <v>0</v>
      </c>
      <c r="Y82" s="616"/>
      <c r="Z82" s="616"/>
      <c r="AA82" s="617"/>
    </row>
    <row r="83" spans="2:27" ht="12" thickBot="1">
      <c r="B83" s="896" t="s">
        <v>46</v>
      </c>
      <c r="C83" s="897"/>
      <c r="D83" s="897"/>
      <c r="E83" s="897"/>
      <c r="F83" s="897"/>
      <c r="G83" s="897"/>
      <c r="H83" s="897"/>
      <c r="I83" s="897"/>
      <c r="J83" s="897"/>
      <c r="K83" s="898"/>
      <c r="L83" s="619">
        <f aca="true" t="shared" si="5" ref="L83:W83">SUM(L79:L82)</f>
        <v>300000</v>
      </c>
      <c r="M83" s="619">
        <f t="shared" si="5"/>
        <v>0</v>
      </c>
      <c r="N83" s="619">
        <f t="shared" si="5"/>
        <v>0</v>
      </c>
      <c r="O83" s="619">
        <f t="shared" si="5"/>
        <v>0</v>
      </c>
      <c r="P83" s="619">
        <f t="shared" si="5"/>
        <v>300000</v>
      </c>
      <c r="Q83" s="603">
        <f t="shared" si="5"/>
        <v>100000</v>
      </c>
      <c r="R83" s="198">
        <f t="shared" si="5"/>
        <v>0</v>
      </c>
      <c r="S83" s="198">
        <f t="shared" si="5"/>
        <v>0</v>
      </c>
      <c r="T83" s="198">
        <f t="shared" si="5"/>
        <v>0</v>
      </c>
      <c r="U83" s="198">
        <f t="shared" si="5"/>
        <v>0</v>
      </c>
      <c r="V83" s="603">
        <f t="shared" si="5"/>
        <v>0</v>
      </c>
      <c r="W83" s="603">
        <f t="shared" si="5"/>
        <v>0</v>
      </c>
      <c r="X83" s="603">
        <f>SUM(X79:X82)</f>
        <v>300000</v>
      </c>
      <c r="Y83" s="603"/>
      <c r="Z83" s="603"/>
      <c r="AA83" s="620"/>
    </row>
    <row r="84" spans="2:27" ht="37.5" customHeight="1" thickTop="1">
      <c r="B84" s="621"/>
      <c r="C84" s="621"/>
      <c r="D84" s="621"/>
      <c r="E84" s="621"/>
      <c r="F84" s="621"/>
      <c r="G84" s="621"/>
      <c r="H84" s="752"/>
      <c r="I84" s="621"/>
      <c r="J84" s="621"/>
      <c r="K84" s="621"/>
      <c r="L84" s="621"/>
      <c r="M84" s="621"/>
      <c r="N84" s="621"/>
      <c r="O84" s="621"/>
      <c r="P84" s="621"/>
      <c r="Q84" s="621"/>
      <c r="R84" s="777"/>
      <c r="S84" s="777"/>
      <c r="T84" s="777"/>
      <c r="U84" s="777"/>
      <c r="V84" s="621"/>
      <c r="W84" s="621"/>
      <c r="X84" s="621"/>
      <c r="Y84" s="621"/>
      <c r="Z84" s="621"/>
      <c r="AA84" s="621"/>
    </row>
    <row r="85" spans="2:5" ht="11.25">
      <c r="B85" s="613" t="s">
        <v>249</v>
      </c>
      <c r="C85" s="613"/>
      <c r="D85" s="613" t="str">
        <f>+D19</f>
        <v> M.TECH</v>
      </c>
      <c r="E85" s="613"/>
    </row>
    <row r="86" spans="6:9" ht="12" thickBot="1">
      <c r="F86" s="607" t="str">
        <f>+F75</f>
        <v>CET CODE</v>
      </c>
      <c r="I86" s="614" t="str">
        <f>+I75</f>
        <v>ABCPU</v>
      </c>
    </row>
    <row r="87" spans="2:27" ht="39" customHeight="1" thickTop="1">
      <c r="B87" s="889" t="str">
        <f>+B76</f>
        <v>S. No.</v>
      </c>
      <c r="C87" s="880" t="s">
        <v>111</v>
      </c>
      <c r="D87" s="880" t="s">
        <v>82</v>
      </c>
      <c r="E87" s="861" t="s">
        <v>200</v>
      </c>
      <c r="F87" s="880" t="s">
        <v>42</v>
      </c>
      <c r="G87" s="880" t="s">
        <v>47</v>
      </c>
      <c r="H87" s="873" t="str">
        <f>H76</f>
        <v>EMPLOYEE COMMUNITY</v>
      </c>
      <c r="I87" s="880" t="s">
        <v>48</v>
      </c>
      <c r="J87" s="880" t="s">
        <v>117</v>
      </c>
      <c r="K87" s="880" t="s">
        <v>116</v>
      </c>
      <c r="L87" s="880">
        <f>+L76</f>
        <v>0</v>
      </c>
      <c r="M87" s="880"/>
      <c r="N87" s="880"/>
      <c r="O87" s="880"/>
      <c r="P87" s="880"/>
      <c r="Q87" s="880" t="s">
        <v>123</v>
      </c>
      <c r="R87" s="880" t="s">
        <v>119</v>
      </c>
      <c r="S87" s="880"/>
      <c r="T87" s="880" t="s">
        <v>120</v>
      </c>
      <c r="U87" s="880"/>
      <c r="V87" s="880" t="s">
        <v>49</v>
      </c>
      <c r="W87" s="880" t="s">
        <v>146</v>
      </c>
      <c r="X87" s="865" t="s">
        <v>410</v>
      </c>
      <c r="Y87" s="880" t="s">
        <v>84</v>
      </c>
      <c r="Z87" s="880"/>
      <c r="AA87" s="885"/>
    </row>
    <row r="88" spans="2:27" ht="39" customHeight="1" thickBot="1">
      <c r="B88" s="890"/>
      <c r="C88" s="884"/>
      <c r="D88" s="884"/>
      <c r="E88" s="862"/>
      <c r="F88" s="884"/>
      <c r="G88" s="884"/>
      <c r="H88" s="891"/>
      <c r="I88" s="884"/>
      <c r="J88" s="884"/>
      <c r="K88" s="884"/>
      <c r="L88" s="608" t="s">
        <v>51</v>
      </c>
      <c r="M88" s="604" t="s">
        <v>109</v>
      </c>
      <c r="N88" s="604" t="s">
        <v>108</v>
      </c>
      <c r="O88" s="604" t="s">
        <v>110</v>
      </c>
      <c r="P88" s="608" t="s">
        <v>35</v>
      </c>
      <c r="Q88" s="884"/>
      <c r="R88" s="608" t="s">
        <v>89</v>
      </c>
      <c r="S88" s="608" t="s">
        <v>90</v>
      </c>
      <c r="T88" s="608" t="s">
        <v>89</v>
      </c>
      <c r="U88" s="608" t="s">
        <v>90</v>
      </c>
      <c r="V88" s="884"/>
      <c r="W88" s="884"/>
      <c r="X88" s="866"/>
      <c r="Y88" s="608" t="s">
        <v>83</v>
      </c>
      <c r="Z88" s="604" t="s">
        <v>86</v>
      </c>
      <c r="AA88" s="609" t="s">
        <v>85</v>
      </c>
    </row>
    <row r="89" spans="2:27" ht="12" thickTop="1">
      <c r="B89" s="615"/>
      <c r="C89" s="616"/>
      <c r="D89" s="616"/>
      <c r="E89" s="616"/>
      <c r="F89" s="616"/>
      <c r="G89" s="616"/>
      <c r="H89" s="751"/>
      <c r="I89" s="616"/>
      <c r="J89" s="616"/>
      <c r="K89" s="616"/>
      <c r="L89" s="616"/>
      <c r="M89" s="616"/>
      <c r="N89" s="616"/>
      <c r="O89" s="616"/>
      <c r="P89" s="616"/>
      <c r="Q89" s="616"/>
      <c r="R89" s="776"/>
      <c r="S89" s="776"/>
      <c r="T89" s="776"/>
      <c r="U89" s="776"/>
      <c r="V89" s="616"/>
      <c r="W89" s="616"/>
      <c r="X89" s="616"/>
      <c r="Y89" s="616"/>
      <c r="Z89" s="616"/>
      <c r="AA89" s="617"/>
    </row>
    <row r="90" spans="2:27" ht="11.25">
      <c r="B90" s="615"/>
      <c r="C90" s="616"/>
      <c r="D90" s="616"/>
      <c r="E90" s="616"/>
      <c r="F90" s="616"/>
      <c r="G90" s="616"/>
      <c r="H90" s="751"/>
      <c r="I90" s="616"/>
      <c r="J90" s="616"/>
      <c r="K90" s="616"/>
      <c r="L90" s="618">
        <v>75000</v>
      </c>
      <c r="M90" s="618">
        <v>0</v>
      </c>
      <c r="N90" s="618">
        <v>0</v>
      </c>
      <c r="O90" s="618">
        <v>0</v>
      </c>
      <c r="P90" s="618">
        <f>+L90+M90+N90+O90</f>
        <v>75000</v>
      </c>
      <c r="Q90" s="616">
        <v>50000</v>
      </c>
      <c r="R90" s="776"/>
      <c r="S90" s="776"/>
      <c r="T90" s="776"/>
      <c r="U90" s="776"/>
      <c r="V90" s="616"/>
      <c r="W90" s="616"/>
      <c r="X90" s="616">
        <f>+P90-R90-T90-V90-W90</f>
        <v>75000</v>
      </c>
      <c r="Y90" s="616"/>
      <c r="Z90" s="616"/>
      <c r="AA90" s="617"/>
    </row>
    <row r="91" spans="2:27" ht="11.25">
      <c r="B91" s="615"/>
      <c r="C91" s="616"/>
      <c r="D91" s="616"/>
      <c r="E91" s="616"/>
      <c r="F91" s="616"/>
      <c r="G91" s="616"/>
      <c r="H91" s="751"/>
      <c r="I91" s="616"/>
      <c r="J91" s="616"/>
      <c r="K91" s="616"/>
      <c r="L91" s="618"/>
      <c r="M91" s="618"/>
      <c r="N91" s="618"/>
      <c r="O91" s="618"/>
      <c r="P91" s="618">
        <f>+L91+M91+N91+O91</f>
        <v>0</v>
      </c>
      <c r="Q91" s="616"/>
      <c r="R91" s="776"/>
      <c r="S91" s="776"/>
      <c r="T91" s="776"/>
      <c r="U91" s="776"/>
      <c r="V91" s="616"/>
      <c r="W91" s="616"/>
      <c r="X91" s="616">
        <f>+P91-R91-T91-V91-W91</f>
        <v>0</v>
      </c>
      <c r="Y91" s="616"/>
      <c r="Z91" s="616"/>
      <c r="AA91" s="617"/>
    </row>
    <row r="92" spans="2:27" ht="11.25">
      <c r="B92" s="615"/>
      <c r="C92" s="616"/>
      <c r="D92" s="616"/>
      <c r="E92" s="616"/>
      <c r="F92" s="616"/>
      <c r="G92" s="616"/>
      <c r="H92" s="751"/>
      <c r="I92" s="616"/>
      <c r="J92" s="616"/>
      <c r="K92" s="616"/>
      <c r="L92" s="618"/>
      <c r="M92" s="618"/>
      <c r="N92" s="618"/>
      <c r="O92" s="618"/>
      <c r="P92" s="618">
        <f>+L92+M92+N92+O92</f>
        <v>0</v>
      </c>
      <c r="Q92" s="616"/>
      <c r="R92" s="776"/>
      <c r="S92" s="776"/>
      <c r="T92" s="776"/>
      <c r="U92" s="776"/>
      <c r="V92" s="616"/>
      <c r="W92" s="616"/>
      <c r="X92" s="616">
        <f>+P92-R92-T92-V92-W92</f>
        <v>0</v>
      </c>
      <c r="Y92" s="616"/>
      <c r="Z92" s="616"/>
      <c r="AA92" s="617"/>
    </row>
    <row r="93" spans="2:27" ht="11.25">
      <c r="B93" s="615"/>
      <c r="C93" s="616"/>
      <c r="D93" s="616"/>
      <c r="E93" s="616"/>
      <c r="F93" s="616"/>
      <c r="G93" s="616"/>
      <c r="H93" s="751"/>
      <c r="I93" s="616"/>
      <c r="J93" s="616"/>
      <c r="K93" s="616"/>
      <c r="L93" s="618"/>
      <c r="M93" s="618"/>
      <c r="N93" s="618"/>
      <c r="O93" s="618"/>
      <c r="P93" s="618">
        <f>+L93+M93+N93+O93</f>
        <v>0</v>
      </c>
      <c r="Q93" s="616"/>
      <c r="R93" s="776"/>
      <c r="S93" s="776"/>
      <c r="T93" s="776"/>
      <c r="U93" s="776"/>
      <c r="V93" s="616"/>
      <c r="W93" s="616"/>
      <c r="X93" s="616">
        <f>+P93-R93-T93-V93-W93</f>
        <v>0</v>
      </c>
      <c r="Y93" s="616"/>
      <c r="Z93" s="616"/>
      <c r="AA93" s="617"/>
    </row>
    <row r="94" spans="2:27" ht="12" thickBot="1">
      <c r="B94" s="896" t="s">
        <v>46</v>
      </c>
      <c r="C94" s="897"/>
      <c r="D94" s="897"/>
      <c r="E94" s="897"/>
      <c r="F94" s="897"/>
      <c r="G94" s="897"/>
      <c r="H94" s="897"/>
      <c r="I94" s="897"/>
      <c r="J94" s="897"/>
      <c r="K94" s="898"/>
      <c r="L94" s="619">
        <f aca="true" t="shared" si="6" ref="L94:W94">SUM(L90:L93)</f>
        <v>75000</v>
      </c>
      <c r="M94" s="619">
        <f t="shared" si="6"/>
        <v>0</v>
      </c>
      <c r="N94" s="619">
        <f t="shared" si="6"/>
        <v>0</v>
      </c>
      <c r="O94" s="619">
        <f t="shared" si="6"/>
        <v>0</v>
      </c>
      <c r="P94" s="619">
        <f t="shared" si="6"/>
        <v>75000</v>
      </c>
      <c r="Q94" s="603">
        <f t="shared" si="6"/>
        <v>50000</v>
      </c>
      <c r="R94" s="198">
        <f t="shared" si="6"/>
        <v>0</v>
      </c>
      <c r="S94" s="198">
        <f t="shared" si="6"/>
        <v>0</v>
      </c>
      <c r="T94" s="198">
        <f t="shared" si="6"/>
        <v>0</v>
      </c>
      <c r="U94" s="198">
        <f t="shared" si="6"/>
        <v>0</v>
      </c>
      <c r="V94" s="603">
        <f t="shared" si="6"/>
        <v>0</v>
      </c>
      <c r="W94" s="603">
        <f t="shared" si="6"/>
        <v>0</v>
      </c>
      <c r="X94" s="603">
        <f>SUM(X90:X93)</f>
        <v>75000</v>
      </c>
      <c r="Y94" s="603"/>
      <c r="Z94" s="603"/>
      <c r="AA94" s="620"/>
    </row>
    <row r="95" ht="12" thickTop="1"/>
    <row r="96" spans="2:5" ht="11.25">
      <c r="B96" s="613" t="s">
        <v>249</v>
      </c>
      <c r="C96" s="613"/>
      <c r="D96" s="613" t="str">
        <f>+D30</f>
        <v>MCA</v>
      </c>
      <c r="E96" s="613"/>
    </row>
    <row r="97" spans="6:9" ht="35.25" customHeight="1" thickBot="1">
      <c r="F97" s="607" t="str">
        <f>+F86</f>
        <v>CET CODE</v>
      </c>
      <c r="I97" s="614" t="str">
        <f>+I86</f>
        <v>ABCPU</v>
      </c>
    </row>
    <row r="98" spans="2:27" ht="44.25" customHeight="1" thickTop="1">
      <c r="B98" s="889" t="str">
        <f>+B87</f>
        <v>S. No.</v>
      </c>
      <c r="C98" s="880" t="s">
        <v>111</v>
      </c>
      <c r="D98" s="880" t="s">
        <v>82</v>
      </c>
      <c r="E98" s="861" t="s">
        <v>200</v>
      </c>
      <c r="F98" s="880" t="s">
        <v>42</v>
      </c>
      <c r="G98" s="880" t="s">
        <v>47</v>
      </c>
      <c r="H98" s="873" t="str">
        <f>H87</f>
        <v>EMPLOYEE COMMUNITY</v>
      </c>
      <c r="I98" s="880" t="s">
        <v>48</v>
      </c>
      <c r="J98" s="880" t="s">
        <v>117</v>
      </c>
      <c r="K98" s="880" t="s">
        <v>116</v>
      </c>
      <c r="L98" s="880">
        <f>+L87</f>
        <v>0</v>
      </c>
      <c r="M98" s="880"/>
      <c r="N98" s="880"/>
      <c r="O98" s="880"/>
      <c r="P98" s="880"/>
      <c r="Q98" s="880" t="s">
        <v>123</v>
      </c>
      <c r="R98" s="880" t="s">
        <v>119</v>
      </c>
      <c r="S98" s="880"/>
      <c r="T98" s="880" t="s">
        <v>120</v>
      </c>
      <c r="U98" s="880"/>
      <c r="V98" s="880" t="s">
        <v>49</v>
      </c>
      <c r="W98" s="880" t="s">
        <v>146</v>
      </c>
      <c r="X98" s="865" t="s">
        <v>410</v>
      </c>
      <c r="Y98" s="880" t="s">
        <v>84</v>
      </c>
      <c r="Z98" s="880"/>
      <c r="AA98" s="885"/>
    </row>
    <row r="99" spans="2:27" ht="33.75" customHeight="1" thickBot="1">
      <c r="B99" s="890"/>
      <c r="C99" s="884"/>
      <c r="D99" s="884"/>
      <c r="E99" s="862"/>
      <c r="F99" s="884"/>
      <c r="G99" s="884"/>
      <c r="H99" s="891"/>
      <c r="I99" s="884"/>
      <c r="J99" s="884"/>
      <c r="K99" s="884"/>
      <c r="L99" s="608" t="s">
        <v>51</v>
      </c>
      <c r="M99" s="604" t="s">
        <v>109</v>
      </c>
      <c r="N99" s="604" t="s">
        <v>108</v>
      </c>
      <c r="O99" s="604" t="s">
        <v>110</v>
      </c>
      <c r="P99" s="608" t="s">
        <v>35</v>
      </c>
      <c r="Q99" s="884"/>
      <c r="R99" s="608" t="s">
        <v>89</v>
      </c>
      <c r="S99" s="608" t="s">
        <v>90</v>
      </c>
      <c r="T99" s="608" t="s">
        <v>89</v>
      </c>
      <c r="U99" s="608" t="s">
        <v>90</v>
      </c>
      <c r="V99" s="884"/>
      <c r="W99" s="884"/>
      <c r="X99" s="866"/>
      <c r="Y99" s="608" t="s">
        <v>83</v>
      </c>
      <c r="Z99" s="604" t="s">
        <v>86</v>
      </c>
      <c r="AA99" s="609" t="s">
        <v>85</v>
      </c>
    </row>
    <row r="100" spans="2:27" ht="12" thickTop="1">
      <c r="B100" s="615"/>
      <c r="C100" s="616"/>
      <c r="D100" s="616"/>
      <c r="E100" s="616"/>
      <c r="F100" s="616"/>
      <c r="G100" s="616"/>
      <c r="H100" s="751"/>
      <c r="I100" s="616"/>
      <c r="J100" s="616"/>
      <c r="K100" s="616"/>
      <c r="L100" s="616"/>
      <c r="M100" s="616"/>
      <c r="N100" s="616"/>
      <c r="O100" s="616"/>
      <c r="P100" s="616"/>
      <c r="Q100" s="616"/>
      <c r="R100" s="776"/>
      <c r="S100" s="776"/>
      <c r="T100" s="776"/>
      <c r="U100" s="776"/>
      <c r="V100" s="616"/>
      <c r="W100" s="616"/>
      <c r="X100" s="616"/>
      <c r="Y100" s="616"/>
      <c r="Z100" s="616"/>
      <c r="AA100" s="617"/>
    </row>
    <row r="101" spans="2:27" ht="11.25">
      <c r="B101" s="615"/>
      <c r="C101" s="616"/>
      <c r="D101" s="616"/>
      <c r="E101" s="616"/>
      <c r="F101" s="616"/>
      <c r="G101" s="616"/>
      <c r="H101" s="751"/>
      <c r="I101" s="616"/>
      <c r="J101" s="616"/>
      <c r="K101" s="616"/>
      <c r="L101" s="618">
        <v>50000</v>
      </c>
      <c r="M101" s="618">
        <v>0</v>
      </c>
      <c r="N101" s="618">
        <v>0</v>
      </c>
      <c r="O101" s="618">
        <v>0</v>
      </c>
      <c r="P101" s="618">
        <f>+L101+M101+N101+O101</f>
        <v>50000</v>
      </c>
      <c r="Q101" s="616">
        <v>25000</v>
      </c>
      <c r="R101" s="776"/>
      <c r="S101" s="776"/>
      <c r="T101" s="776"/>
      <c r="U101" s="776"/>
      <c r="V101" s="616"/>
      <c r="W101" s="616"/>
      <c r="X101" s="616">
        <f>+P101-R101-T101-V101-W101</f>
        <v>50000</v>
      </c>
      <c r="Y101" s="616"/>
      <c r="Z101" s="616"/>
      <c r="AA101" s="617"/>
    </row>
    <row r="102" spans="2:27" ht="11.25">
      <c r="B102" s="615"/>
      <c r="C102" s="616"/>
      <c r="D102" s="616"/>
      <c r="E102" s="616"/>
      <c r="F102" s="616"/>
      <c r="G102" s="616"/>
      <c r="H102" s="751"/>
      <c r="I102" s="616"/>
      <c r="J102" s="616"/>
      <c r="K102" s="616"/>
      <c r="L102" s="618"/>
      <c r="M102" s="618"/>
      <c r="N102" s="618"/>
      <c r="O102" s="618"/>
      <c r="P102" s="618">
        <f>+L102+M102+N102+O102</f>
        <v>0</v>
      </c>
      <c r="Q102" s="616"/>
      <c r="R102" s="776"/>
      <c r="S102" s="776"/>
      <c r="T102" s="776"/>
      <c r="U102" s="776"/>
      <c r="V102" s="616"/>
      <c r="W102" s="616"/>
      <c r="X102" s="616">
        <f>+P102-R102-T102-V102-W102</f>
        <v>0</v>
      </c>
      <c r="Y102" s="616"/>
      <c r="Z102" s="616"/>
      <c r="AA102" s="617"/>
    </row>
    <row r="103" spans="2:27" ht="11.25">
      <c r="B103" s="615"/>
      <c r="C103" s="616"/>
      <c r="D103" s="616"/>
      <c r="E103" s="616"/>
      <c r="F103" s="616"/>
      <c r="G103" s="616"/>
      <c r="H103" s="751"/>
      <c r="I103" s="616"/>
      <c r="J103" s="616"/>
      <c r="K103" s="616"/>
      <c r="L103" s="618"/>
      <c r="M103" s="618"/>
      <c r="N103" s="618"/>
      <c r="O103" s="618"/>
      <c r="P103" s="618">
        <f>+L103+M103+N103+O103</f>
        <v>0</v>
      </c>
      <c r="Q103" s="616"/>
      <c r="R103" s="776"/>
      <c r="S103" s="776"/>
      <c r="T103" s="776"/>
      <c r="U103" s="776"/>
      <c r="V103" s="616"/>
      <c r="W103" s="616"/>
      <c r="X103" s="616">
        <f>+P103-R103-T103-V103-W103</f>
        <v>0</v>
      </c>
      <c r="Y103" s="616"/>
      <c r="Z103" s="616"/>
      <c r="AA103" s="617"/>
    </row>
    <row r="104" spans="2:27" ht="11.25">
      <c r="B104" s="615"/>
      <c r="C104" s="616"/>
      <c r="D104" s="616"/>
      <c r="E104" s="616"/>
      <c r="F104" s="616"/>
      <c r="G104" s="616"/>
      <c r="H104" s="751"/>
      <c r="I104" s="616"/>
      <c r="J104" s="616"/>
      <c r="K104" s="616"/>
      <c r="L104" s="618"/>
      <c r="M104" s="618"/>
      <c r="N104" s="618"/>
      <c r="O104" s="618"/>
      <c r="P104" s="618">
        <f>+L104+M104+N104+O104</f>
        <v>0</v>
      </c>
      <c r="Q104" s="616"/>
      <c r="R104" s="776"/>
      <c r="S104" s="776"/>
      <c r="T104" s="776"/>
      <c r="U104" s="776"/>
      <c r="V104" s="616"/>
      <c r="W104" s="616"/>
      <c r="X104" s="616">
        <f>+P104-R104-T104-V104-W104</f>
        <v>0</v>
      </c>
      <c r="Y104" s="616"/>
      <c r="Z104" s="616"/>
      <c r="AA104" s="617"/>
    </row>
    <row r="105" spans="2:27" ht="12" thickBot="1">
      <c r="B105" s="896" t="s">
        <v>46</v>
      </c>
      <c r="C105" s="897"/>
      <c r="D105" s="897"/>
      <c r="E105" s="897"/>
      <c r="F105" s="897"/>
      <c r="G105" s="897"/>
      <c r="H105" s="897"/>
      <c r="I105" s="897"/>
      <c r="J105" s="897"/>
      <c r="K105" s="898"/>
      <c r="L105" s="619">
        <f aca="true" t="shared" si="7" ref="L105:W105">SUM(L101:L104)</f>
        <v>50000</v>
      </c>
      <c r="M105" s="619">
        <f t="shared" si="7"/>
        <v>0</v>
      </c>
      <c r="N105" s="619">
        <f t="shared" si="7"/>
        <v>0</v>
      </c>
      <c r="O105" s="619">
        <f t="shared" si="7"/>
        <v>0</v>
      </c>
      <c r="P105" s="619">
        <f t="shared" si="7"/>
        <v>50000</v>
      </c>
      <c r="Q105" s="603">
        <f t="shared" si="7"/>
        <v>25000</v>
      </c>
      <c r="R105" s="198">
        <f t="shared" si="7"/>
        <v>0</v>
      </c>
      <c r="S105" s="198">
        <f t="shared" si="7"/>
        <v>0</v>
      </c>
      <c r="T105" s="198">
        <f t="shared" si="7"/>
        <v>0</v>
      </c>
      <c r="U105" s="198">
        <f t="shared" si="7"/>
        <v>0</v>
      </c>
      <c r="V105" s="603">
        <f t="shared" si="7"/>
        <v>0</v>
      </c>
      <c r="W105" s="603">
        <f t="shared" si="7"/>
        <v>0</v>
      </c>
      <c r="X105" s="603">
        <f>SUM(X101:X104)</f>
        <v>50000</v>
      </c>
      <c r="Y105" s="603"/>
      <c r="Z105" s="603"/>
      <c r="AA105" s="620"/>
    </row>
    <row r="106" ht="12" thickTop="1"/>
    <row r="107" spans="2:5" ht="11.25">
      <c r="B107" s="613" t="s">
        <v>249</v>
      </c>
      <c r="C107" s="613"/>
      <c r="D107" s="613" t="str">
        <f>+D41</f>
        <v>MBA</v>
      </c>
      <c r="E107" s="613"/>
    </row>
    <row r="108" spans="6:9" ht="12" thickBot="1">
      <c r="F108" s="607" t="str">
        <f>+F97</f>
        <v>CET CODE</v>
      </c>
      <c r="I108" s="614" t="str">
        <f>+I97</f>
        <v>ABCPU</v>
      </c>
    </row>
    <row r="109" spans="2:27" ht="39.75" customHeight="1" thickTop="1">
      <c r="B109" s="889" t="str">
        <f>+B98</f>
        <v>S. No.</v>
      </c>
      <c r="C109" s="880" t="s">
        <v>111</v>
      </c>
      <c r="D109" s="880" t="s">
        <v>82</v>
      </c>
      <c r="E109" s="861" t="s">
        <v>200</v>
      </c>
      <c r="F109" s="880" t="s">
        <v>42</v>
      </c>
      <c r="G109" s="880" t="s">
        <v>47</v>
      </c>
      <c r="H109" s="873" t="str">
        <f>H98</f>
        <v>EMPLOYEE COMMUNITY</v>
      </c>
      <c r="I109" s="880" t="s">
        <v>48</v>
      </c>
      <c r="J109" s="880" t="s">
        <v>117</v>
      </c>
      <c r="K109" s="880" t="s">
        <v>116</v>
      </c>
      <c r="L109" s="880">
        <f>+L98</f>
        <v>0</v>
      </c>
      <c r="M109" s="880"/>
      <c r="N109" s="880"/>
      <c r="O109" s="880"/>
      <c r="P109" s="880"/>
      <c r="Q109" s="880" t="s">
        <v>123</v>
      </c>
      <c r="R109" s="880" t="s">
        <v>119</v>
      </c>
      <c r="S109" s="880"/>
      <c r="T109" s="880" t="s">
        <v>120</v>
      </c>
      <c r="U109" s="880"/>
      <c r="V109" s="880" t="s">
        <v>49</v>
      </c>
      <c r="W109" s="880" t="s">
        <v>146</v>
      </c>
      <c r="X109" s="865" t="s">
        <v>410</v>
      </c>
      <c r="Y109" s="880" t="s">
        <v>84</v>
      </c>
      <c r="Z109" s="880"/>
      <c r="AA109" s="885"/>
    </row>
    <row r="110" spans="2:27" ht="45.75" customHeight="1" thickBot="1">
      <c r="B110" s="890"/>
      <c r="C110" s="884"/>
      <c r="D110" s="884"/>
      <c r="E110" s="862"/>
      <c r="F110" s="884"/>
      <c r="G110" s="884"/>
      <c r="H110" s="891"/>
      <c r="I110" s="884"/>
      <c r="J110" s="884"/>
      <c r="K110" s="884"/>
      <c r="L110" s="608" t="s">
        <v>51</v>
      </c>
      <c r="M110" s="604" t="s">
        <v>109</v>
      </c>
      <c r="N110" s="604" t="s">
        <v>108</v>
      </c>
      <c r="O110" s="604" t="s">
        <v>110</v>
      </c>
      <c r="P110" s="608" t="s">
        <v>35</v>
      </c>
      <c r="Q110" s="884"/>
      <c r="R110" s="608" t="s">
        <v>89</v>
      </c>
      <c r="S110" s="608" t="s">
        <v>90</v>
      </c>
      <c r="T110" s="608" t="s">
        <v>89</v>
      </c>
      <c r="U110" s="608" t="s">
        <v>90</v>
      </c>
      <c r="V110" s="884"/>
      <c r="W110" s="884"/>
      <c r="X110" s="866"/>
      <c r="Y110" s="608" t="s">
        <v>83</v>
      </c>
      <c r="Z110" s="604" t="s">
        <v>86</v>
      </c>
      <c r="AA110" s="609" t="s">
        <v>85</v>
      </c>
    </row>
    <row r="111" spans="2:27" ht="12" thickTop="1">
      <c r="B111" s="615"/>
      <c r="C111" s="616"/>
      <c r="D111" s="616"/>
      <c r="E111" s="616"/>
      <c r="F111" s="616"/>
      <c r="G111" s="616"/>
      <c r="H111" s="751"/>
      <c r="I111" s="616"/>
      <c r="J111" s="616"/>
      <c r="K111" s="616"/>
      <c r="L111" s="616"/>
      <c r="M111" s="616"/>
      <c r="N111" s="616"/>
      <c r="O111" s="616"/>
      <c r="P111" s="616"/>
      <c r="Q111" s="616"/>
      <c r="R111" s="776"/>
      <c r="S111" s="776"/>
      <c r="T111" s="776"/>
      <c r="U111" s="776"/>
      <c r="V111" s="616"/>
      <c r="W111" s="616"/>
      <c r="X111" s="616"/>
      <c r="Y111" s="616"/>
      <c r="Z111" s="616"/>
      <c r="AA111" s="617"/>
    </row>
    <row r="112" spans="2:27" ht="11.25">
      <c r="B112" s="615"/>
      <c r="C112" s="616"/>
      <c r="D112" s="616"/>
      <c r="E112" s="616"/>
      <c r="F112" s="616"/>
      <c r="G112" s="616"/>
      <c r="H112" s="751"/>
      <c r="I112" s="616"/>
      <c r="J112" s="616"/>
      <c r="K112" s="616"/>
      <c r="L112" s="618">
        <v>25000</v>
      </c>
      <c r="M112" s="618">
        <v>0</v>
      </c>
      <c r="N112" s="618">
        <v>0</v>
      </c>
      <c r="O112" s="618">
        <v>0</v>
      </c>
      <c r="P112" s="618">
        <f>+L112+M112+N112+O112</f>
        <v>25000</v>
      </c>
      <c r="Q112" s="616">
        <v>10000</v>
      </c>
      <c r="R112" s="776"/>
      <c r="S112" s="776"/>
      <c r="T112" s="776"/>
      <c r="U112" s="776"/>
      <c r="V112" s="616"/>
      <c r="W112" s="616"/>
      <c r="X112" s="616">
        <f>+P112-R112-T112-V112-W112</f>
        <v>25000</v>
      </c>
      <c r="Y112" s="616"/>
      <c r="Z112" s="616"/>
      <c r="AA112" s="617"/>
    </row>
    <row r="113" spans="2:27" ht="11.25">
      <c r="B113" s="615"/>
      <c r="C113" s="616"/>
      <c r="D113" s="616"/>
      <c r="E113" s="616"/>
      <c r="F113" s="616"/>
      <c r="G113" s="616"/>
      <c r="H113" s="751"/>
      <c r="I113" s="616"/>
      <c r="J113" s="616"/>
      <c r="K113" s="616"/>
      <c r="L113" s="618"/>
      <c r="M113" s="618"/>
      <c r="N113" s="618"/>
      <c r="O113" s="618"/>
      <c r="P113" s="618">
        <f>+L113+M113+N113+O113</f>
        <v>0</v>
      </c>
      <c r="Q113" s="616"/>
      <c r="R113" s="776"/>
      <c r="S113" s="776"/>
      <c r="T113" s="776"/>
      <c r="U113" s="776"/>
      <c r="V113" s="616"/>
      <c r="W113" s="616"/>
      <c r="X113" s="616">
        <f>+P113-R113-T113-V113-W113</f>
        <v>0</v>
      </c>
      <c r="Y113" s="616"/>
      <c r="Z113" s="616"/>
      <c r="AA113" s="617"/>
    </row>
    <row r="114" spans="2:27" ht="11.25">
      <c r="B114" s="615"/>
      <c r="C114" s="616"/>
      <c r="D114" s="616"/>
      <c r="E114" s="616"/>
      <c r="F114" s="616"/>
      <c r="G114" s="616"/>
      <c r="H114" s="751"/>
      <c r="I114" s="616"/>
      <c r="J114" s="616"/>
      <c r="K114" s="616"/>
      <c r="L114" s="618"/>
      <c r="M114" s="618"/>
      <c r="N114" s="618"/>
      <c r="O114" s="618"/>
      <c r="P114" s="618">
        <f>+L114+M114+N114+O114</f>
        <v>0</v>
      </c>
      <c r="Q114" s="616"/>
      <c r="R114" s="776"/>
      <c r="S114" s="776"/>
      <c r="T114" s="776"/>
      <c r="U114" s="776"/>
      <c r="V114" s="616"/>
      <c r="W114" s="616"/>
      <c r="X114" s="616">
        <f>+P114-R114-T114-V114-W114</f>
        <v>0</v>
      </c>
      <c r="Y114" s="616"/>
      <c r="Z114" s="616"/>
      <c r="AA114" s="617"/>
    </row>
    <row r="115" spans="2:27" ht="12" thickBot="1">
      <c r="B115" s="896" t="s">
        <v>46</v>
      </c>
      <c r="C115" s="897"/>
      <c r="D115" s="897"/>
      <c r="E115" s="897"/>
      <c r="F115" s="897"/>
      <c r="G115" s="897"/>
      <c r="H115" s="897"/>
      <c r="I115" s="897"/>
      <c r="J115" s="897"/>
      <c r="K115" s="898"/>
      <c r="L115" s="619">
        <f aca="true" t="shared" si="8" ref="L115:W115">SUM(L112:L114)</f>
        <v>25000</v>
      </c>
      <c r="M115" s="619">
        <f t="shared" si="8"/>
        <v>0</v>
      </c>
      <c r="N115" s="619">
        <f t="shared" si="8"/>
        <v>0</v>
      </c>
      <c r="O115" s="619">
        <f t="shared" si="8"/>
        <v>0</v>
      </c>
      <c r="P115" s="619">
        <f t="shared" si="8"/>
        <v>25000</v>
      </c>
      <c r="Q115" s="603">
        <f t="shared" si="8"/>
        <v>10000</v>
      </c>
      <c r="R115" s="198">
        <f t="shared" si="8"/>
        <v>0</v>
      </c>
      <c r="S115" s="198">
        <f t="shared" si="8"/>
        <v>0</v>
      </c>
      <c r="T115" s="198">
        <f t="shared" si="8"/>
        <v>0</v>
      </c>
      <c r="U115" s="198">
        <f t="shared" si="8"/>
        <v>0</v>
      </c>
      <c r="V115" s="603">
        <f t="shared" si="8"/>
        <v>0</v>
      </c>
      <c r="W115" s="603">
        <f t="shared" si="8"/>
        <v>0</v>
      </c>
      <c r="X115" s="603">
        <f>SUM(X112:X114)</f>
        <v>25000</v>
      </c>
      <c r="Y115" s="603"/>
      <c r="Z115" s="603"/>
      <c r="AA115" s="620"/>
    </row>
    <row r="116" ht="12" thickTop="1"/>
    <row r="117" spans="2:5" ht="11.25">
      <c r="B117" s="613" t="str">
        <f>+'S-5'!B119</f>
        <v>PROGRAMME:</v>
      </c>
      <c r="C117" s="613"/>
      <c r="D117" s="613" t="str">
        <f>+D52</f>
        <v>OTHERS IF ANY</v>
      </c>
      <c r="E117" s="613"/>
    </row>
    <row r="118" spans="6:9" ht="12" thickBot="1">
      <c r="F118" s="607" t="str">
        <f>+F108</f>
        <v>CET CODE</v>
      </c>
      <c r="I118" s="614" t="str">
        <f>+I108</f>
        <v>ABCPU</v>
      </c>
    </row>
    <row r="119" spans="2:27" ht="39" customHeight="1" thickTop="1">
      <c r="B119" s="889" t="str">
        <f>+B109</f>
        <v>S. No.</v>
      </c>
      <c r="C119" s="880" t="s">
        <v>111</v>
      </c>
      <c r="D119" s="880" t="s">
        <v>82</v>
      </c>
      <c r="E119" s="861" t="s">
        <v>200</v>
      </c>
      <c r="F119" s="880" t="s">
        <v>42</v>
      </c>
      <c r="G119" s="880" t="s">
        <v>47</v>
      </c>
      <c r="H119" s="873" t="str">
        <f>H109</f>
        <v>EMPLOYEE COMMUNITY</v>
      </c>
      <c r="I119" s="880" t="s">
        <v>48</v>
      </c>
      <c r="J119" s="880" t="s">
        <v>117</v>
      </c>
      <c r="K119" s="880" t="s">
        <v>116</v>
      </c>
      <c r="L119" s="880">
        <f>+L111</f>
        <v>0</v>
      </c>
      <c r="M119" s="880"/>
      <c r="N119" s="880"/>
      <c r="O119" s="880"/>
      <c r="P119" s="880"/>
      <c r="Q119" s="880" t="s">
        <v>123</v>
      </c>
      <c r="R119" s="880" t="s">
        <v>119</v>
      </c>
      <c r="S119" s="880"/>
      <c r="T119" s="880" t="s">
        <v>120</v>
      </c>
      <c r="U119" s="880"/>
      <c r="V119" s="880" t="s">
        <v>49</v>
      </c>
      <c r="W119" s="880" t="s">
        <v>146</v>
      </c>
      <c r="X119" s="865" t="s">
        <v>410</v>
      </c>
      <c r="Y119" s="880" t="s">
        <v>84</v>
      </c>
      <c r="Z119" s="880"/>
      <c r="AA119" s="885"/>
    </row>
    <row r="120" spans="2:27" ht="31.5" customHeight="1" thickBot="1">
      <c r="B120" s="890"/>
      <c r="C120" s="884"/>
      <c r="D120" s="884"/>
      <c r="E120" s="862"/>
      <c r="F120" s="884"/>
      <c r="G120" s="884"/>
      <c r="H120" s="891"/>
      <c r="I120" s="884"/>
      <c r="J120" s="884"/>
      <c r="K120" s="884"/>
      <c r="L120" s="608" t="s">
        <v>51</v>
      </c>
      <c r="M120" s="604" t="s">
        <v>109</v>
      </c>
      <c r="N120" s="604" t="s">
        <v>108</v>
      </c>
      <c r="O120" s="604" t="s">
        <v>110</v>
      </c>
      <c r="P120" s="608" t="s">
        <v>35</v>
      </c>
      <c r="Q120" s="884"/>
      <c r="R120" s="608" t="s">
        <v>89</v>
      </c>
      <c r="S120" s="608" t="s">
        <v>90</v>
      </c>
      <c r="T120" s="608" t="s">
        <v>89</v>
      </c>
      <c r="U120" s="608" t="s">
        <v>90</v>
      </c>
      <c r="V120" s="884"/>
      <c r="W120" s="884"/>
      <c r="X120" s="866"/>
      <c r="Y120" s="608" t="s">
        <v>83</v>
      </c>
      <c r="Z120" s="604" t="s">
        <v>86</v>
      </c>
      <c r="AA120" s="609" t="s">
        <v>85</v>
      </c>
    </row>
    <row r="121" spans="2:27" ht="12" thickTop="1">
      <c r="B121" s="615"/>
      <c r="C121" s="616"/>
      <c r="D121" s="616"/>
      <c r="E121" s="616"/>
      <c r="F121" s="616"/>
      <c r="G121" s="616"/>
      <c r="H121" s="751"/>
      <c r="I121" s="616"/>
      <c r="J121" s="616"/>
      <c r="K121" s="616"/>
      <c r="L121" s="616"/>
      <c r="M121" s="616"/>
      <c r="N121" s="616"/>
      <c r="O121" s="616"/>
      <c r="P121" s="616"/>
      <c r="Q121" s="616"/>
      <c r="R121" s="776"/>
      <c r="S121" s="776"/>
      <c r="T121" s="776"/>
      <c r="U121" s="776"/>
      <c r="V121" s="616"/>
      <c r="W121" s="616"/>
      <c r="X121" s="616"/>
      <c r="Y121" s="616"/>
      <c r="Z121" s="616"/>
      <c r="AA121" s="617"/>
    </row>
    <row r="122" spans="2:27" ht="11.25">
      <c r="B122" s="615"/>
      <c r="C122" s="616"/>
      <c r="D122" s="616"/>
      <c r="E122" s="616"/>
      <c r="F122" s="616"/>
      <c r="G122" s="616"/>
      <c r="H122" s="751"/>
      <c r="I122" s="616"/>
      <c r="J122" s="616"/>
      <c r="K122" s="616"/>
      <c r="L122" s="618">
        <v>2500</v>
      </c>
      <c r="M122" s="618">
        <v>0</v>
      </c>
      <c r="N122" s="618">
        <v>0</v>
      </c>
      <c r="O122" s="618">
        <v>0</v>
      </c>
      <c r="P122" s="618">
        <f>+L122+M122+N122+O122</f>
        <v>2500</v>
      </c>
      <c r="Q122" s="616">
        <v>1000</v>
      </c>
      <c r="R122" s="776"/>
      <c r="S122" s="776"/>
      <c r="T122" s="776"/>
      <c r="U122" s="776"/>
      <c r="V122" s="616"/>
      <c r="W122" s="616"/>
      <c r="X122" s="616">
        <f>+P122-R122-T122-V122-W122</f>
        <v>2500</v>
      </c>
      <c r="Y122" s="616"/>
      <c r="Z122" s="616"/>
      <c r="AA122" s="617"/>
    </row>
    <row r="123" spans="2:27" ht="11.25">
      <c r="B123" s="615"/>
      <c r="C123" s="616"/>
      <c r="D123" s="616"/>
      <c r="E123" s="616"/>
      <c r="F123" s="616"/>
      <c r="G123" s="616"/>
      <c r="H123" s="751"/>
      <c r="I123" s="616"/>
      <c r="J123" s="616"/>
      <c r="K123" s="616"/>
      <c r="L123" s="618"/>
      <c r="M123" s="618"/>
      <c r="N123" s="618"/>
      <c r="O123" s="618"/>
      <c r="P123" s="618">
        <f>+L123+M123+N123+O123</f>
        <v>0</v>
      </c>
      <c r="Q123" s="616"/>
      <c r="R123" s="776"/>
      <c r="S123" s="776"/>
      <c r="T123" s="776"/>
      <c r="U123" s="776"/>
      <c r="V123" s="616"/>
      <c r="W123" s="616"/>
      <c r="X123" s="616">
        <f>+P123-R123-T123-V123-W123</f>
        <v>0</v>
      </c>
      <c r="Y123" s="616"/>
      <c r="Z123" s="616"/>
      <c r="AA123" s="617"/>
    </row>
    <row r="124" spans="2:27" ht="11.25">
      <c r="B124" s="615"/>
      <c r="C124" s="616"/>
      <c r="D124" s="616"/>
      <c r="E124" s="616"/>
      <c r="F124" s="616"/>
      <c r="G124" s="616"/>
      <c r="H124" s="751"/>
      <c r="I124" s="616"/>
      <c r="J124" s="616"/>
      <c r="K124" s="616"/>
      <c r="L124" s="618"/>
      <c r="M124" s="618"/>
      <c r="N124" s="618"/>
      <c r="O124" s="618"/>
      <c r="P124" s="618">
        <f>+L124+M124+N124+O124</f>
        <v>0</v>
      </c>
      <c r="Q124" s="616"/>
      <c r="R124" s="776"/>
      <c r="S124" s="776"/>
      <c r="T124" s="776"/>
      <c r="U124" s="776"/>
      <c r="V124" s="616"/>
      <c r="W124" s="616"/>
      <c r="X124" s="616">
        <f>+P124-R124-T124-V124-W124</f>
        <v>0</v>
      </c>
      <c r="Y124" s="616"/>
      <c r="Z124" s="616"/>
      <c r="AA124" s="617"/>
    </row>
    <row r="125" spans="2:27" ht="11.25">
      <c r="B125" s="615"/>
      <c r="C125" s="616"/>
      <c r="D125" s="616"/>
      <c r="E125" s="616"/>
      <c r="F125" s="616"/>
      <c r="G125" s="616"/>
      <c r="H125" s="751"/>
      <c r="I125" s="616"/>
      <c r="J125" s="616"/>
      <c r="K125" s="616"/>
      <c r="L125" s="618"/>
      <c r="M125" s="618"/>
      <c r="N125" s="618"/>
      <c r="O125" s="618"/>
      <c r="P125" s="618">
        <f>+L125+M125+N125+O125</f>
        <v>0</v>
      </c>
      <c r="Q125" s="616"/>
      <c r="R125" s="776"/>
      <c r="S125" s="776"/>
      <c r="T125" s="776"/>
      <c r="U125" s="776"/>
      <c r="V125" s="616"/>
      <c r="W125" s="616"/>
      <c r="X125" s="616">
        <f>+P125-R125-T125-V125-W125</f>
        <v>0</v>
      </c>
      <c r="Y125" s="616"/>
      <c r="Z125" s="616"/>
      <c r="AA125" s="617"/>
    </row>
    <row r="126" spans="2:27" ht="12" thickBot="1">
      <c r="B126" s="896" t="s">
        <v>46</v>
      </c>
      <c r="C126" s="897"/>
      <c r="D126" s="897"/>
      <c r="E126" s="897"/>
      <c r="F126" s="897"/>
      <c r="G126" s="897"/>
      <c r="H126" s="897"/>
      <c r="I126" s="897"/>
      <c r="J126" s="897"/>
      <c r="K126" s="898"/>
      <c r="L126" s="619">
        <f aca="true" t="shared" si="9" ref="L126:W126">SUM(L122:L125)</f>
        <v>2500</v>
      </c>
      <c r="M126" s="619">
        <f t="shared" si="9"/>
        <v>0</v>
      </c>
      <c r="N126" s="619">
        <f t="shared" si="9"/>
        <v>0</v>
      </c>
      <c r="O126" s="619">
        <f t="shared" si="9"/>
        <v>0</v>
      </c>
      <c r="P126" s="619">
        <f t="shared" si="9"/>
        <v>2500</v>
      </c>
      <c r="Q126" s="603">
        <f t="shared" si="9"/>
        <v>1000</v>
      </c>
      <c r="R126" s="198">
        <f t="shared" si="9"/>
        <v>0</v>
      </c>
      <c r="S126" s="198">
        <f t="shared" si="9"/>
        <v>0</v>
      </c>
      <c r="T126" s="198">
        <f t="shared" si="9"/>
        <v>0</v>
      </c>
      <c r="U126" s="198">
        <f t="shared" si="9"/>
        <v>0</v>
      </c>
      <c r="V126" s="603">
        <f t="shared" si="9"/>
        <v>0</v>
      </c>
      <c r="W126" s="603">
        <f t="shared" si="9"/>
        <v>0</v>
      </c>
      <c r="X126" s="603">
        <f>SUM(X122:X125)</f>
        <v>2500</v>
      </c>
      <c r="Y126" s="603"/>
      <c r="Z126" s="603"/>
      <c r="AA126" s="620"/>
    </row>
    <row r="127" ht="12" thickTop="1"/>
    <row r="128" spans="21:24" ht="22.5">
      <c r="U128" s="775" t="s">
        <v>52</v>
      </c>
      <c r="V128" s="610"/>
      <c r="W128" s="610"/>
      <c r="X128" s="610">
        <f>+X126+X115+X105+X94+X83</f>
        <v>452500</v>
      </c>
    </row>
    <row r="133" ht="11.25">
      <c r="S133" s="778"/>
    </row>
    <row r="137" ht="33" customHeight="1"/>
  </sheetData>
  <sheetProtection/>
  <mergeCells count="194">
    <mergeCell ref="H87:H88"/>
    <mergeCell ref="H98:H99"/>
    <mergeCell ref="H109:H110"/>
    <mergeCell ref="H119:H120"/>
    <mergeCell ref="H10:H11"/>
    <mergeCell ref="H21:H22"/>
    <mergeCell ref="H32:H33"/>
    <mergeCell ref="H43:H44"/>
    <mergeCell ref="H54:H55"/>
    <mergeCell ref="H76:H77"/>
    <mergeCell ref="E119:E120"/>
    <mergeCell ref="E43:E44"/>
    <mergeCell ref="E54:E55"/>
    <mergeCell ref="E76:E77"/>
    <mergeCell ref="E87:E88"/>
    <mergeCell ref="E98:E99"/>
    <mergeCell ref="E109:E110"/>
    <mergeCell ref="B94:K94"/>
    <mergeCell ref="B98:B99"/>
    <mergeCell ref="C98:C99"/>
    <mergeCell ref="Y73:AA73"/>
    <mergeCell ref="B50:K50"/>
    <mergeCell ref="T43:U43"/>
    <mergeCell ref="V43:V44"/>
    <mergeCell ref="W43:W44"/>
    <mergeCell ref="Y43:AA43"/>
    <mergeCell ref="I43:I44"/>
    <mergeCell ref="J43:J44"/>
    <mergeCell ref="K43:K44"/>
    <mergeCell ref="L43:P43"/>
    <mergeCell ref="Q43:Q44"/>
    <mergeCell ref="R43:S43"/>
    <mergeCell ref="B39:K39"/>
    <mergeCell ref="B43:B44"/>
    <mergeCell ref="C43:C44"/>
    <mergeCell ref="D43:D44"/>
    <mergeCell ref="F43:F44"/>
    <mergeCell ref="G43:G44"/>
    <mergeCell ref="G32:G33"/>
    <mergeCell ref="J21:J22"/>
    <mergeCell ref="W32:W33"/>
    <mergeCell ref="Y32:AA32"/>
    <mergeCell ref="J32:J33"/>
    <mergeCell ref="K32:K33"/>
    <mergeCell ref="L32:P32"/>
    <mergeCell ref="Q32:Q33"/>
    <mergeCell ref="R32:S32"/>
    <mergeCell ref="V32:V33"/>
    <mergeCell ref="V21:V22"/>
    <mergeCell ref="W21:W22"/>
    <mergeCell ref="I32:I33"/>
    <mergeCell ref="I21:I22"/>
    <mergeCell ref="T32:U32"/>
    <mergeCell ref="B28:K28"/>
    <mergeCell ref="B32:B33"/>
    <mergeCell ref="C32:C33"/>
    <mergeCell ref="D32:D33"/>
    <mergeCell ref="F32:F33"/>
    <mergeCell ref="E21:E22"/>
    <mergeCell ref="E10:E11"/>
    <mergeCell ref="E32:E33"/>
    <mergeCell ref="F21:F22"/>
    <mergeCell ref="G21:G22"/>
    <mergeCell ref="Y21:AA21"/>
    <mergeCell ref="K21:K22"/>
    <mergeCell ref="L21:P21"/>
    <mergeCell ref="Q21:Q22"/>
    <mergeCell ref="R21:S21"/>
    <mergeCell ref="Y10:AA10"/>
    <mergeCell ref="K10:K11"/>
    <mergeCell ref="T21:U21"/>
    <mergeCell ref="V10:V11"/>
    <mergeCell ref="W10:W11"/>
    <mergeCell ref="B17:K17"/>
    <mergeCell ref="C21:C22"/>
    <mergeCell ref="B21:B22"/>
    <mergeCell ref="D21:D22"/>
    <mergeCell ref="I10:I11"/>
    <mergeCell ref="L10:P10"/>
    <mergeCell ref="Q10:Q11"/>
    <mergeCell ref="R10:S10"/>
    <mergeCell ref="T10:U10"/>
    <mergeCell ref="B10:B11"/>
    <mergeCell ref="C10:C11"/>
    <mergeCell ref="D10:D11"/>
    <mergeCell ref="F10:F11"/>
    <mergeCell ref="G10:G11"/>
    <mergeCell ref="J10:J11"/>
    <mergeCell ref="B76:B77"/>
    <mergeCell ref="C76:C77"/>
    <mergeCell ref="D76:D77"/>
    <mergeCell ref="F76:F77"/>
    <mergeCell ref="G76:G77"/>
    <mergeCell ref="B54:B55"/>
    <mergeCell ref="C54:C55"/>
    <mergeCell ref="D54:D55"/>
    <mergeCell ref="F54:F55"/>
    <mergeCell ref="G54:G55"/>
    <mergeCell ref="Y76:AA76"/>
    <mergeCell ref="I76:I77"/>
    <mergeCell ref="J76:J77"/>
    <mergeCell ref="K76:K77"/>
    <mergeCell ref="L76:P76"/>
    <mergeCell ref="Q76:Q77"/>
    <mergeCell ref="R76:S76"/>
    <mergeCell ref="C87:C88"/>
    <mergeCell ref="D87:D88"/>
    <mergeCell ref="F87:F88"/>
    <mergeCell ref="G87:G88"/>
    <mergeCell ref="I87:I88"/>
    <mergeCell ref="Y87:AA87"/>
    <mergeCell ref="J87:J88"/>
    <mergeCell ref="K87:K88"/>
    <mergeCell ref="T87:U87"/>
    <mergeCell ref="V87:V88"/>
    <mergeCell ref="D98:D99"/>
    <mergeCell ref="F98:F99"/>
    <mergeCell ref="G98:G99"/>
    <mergeCell ref="V98:V99"/>
    <mergeCell ref="Y98:AA98"/>
    <mergeCell ref="I98:I99"/>
    <mergeCell ref="J98:J99"/>
    <mergeCell ref="K98:K99"/>
    <mergeCell ref="L98:P98"/>
    <mergeCell ref="Q98:Q99"/>
    <mergeCell ref="J109:J110"/>
    <mergeCell ref="R98:S98"/>
    <mergeCell ref="T98:U98"/>
    <mergeCell ref="T76:U76"/>
    <mergeCell ref="B109:B110"/>
    <mergeCell ref="C109:C110"/>
    <mergeCell ref="D109:D110"/>
    <mergeCell ref="F109:F110"/>
    <mergeCell ref="G109:G110"/>
    <mergeCell ref="B105:K105"/>
    <mergeCell ref="W54:W55"/>
    <mergeCell ref="I54:I55"/>
    <mergeCell ref="J54:J55"/>
    <mergeCell ref="V76:V77"/>
    <mergeCell ref="W76:W77"/>
    <mergeCell ref="W87:W88"/>
    <mergeCell ref="T54:U54"/>
    <mergeCell ref="V54:V55"/>
    <mergeCell ref="B83:K83"/>
    <mergeCell ref="B87:B88"/>
    <mergeCell ref="Q54:Q55"/>
    <mergeCell ref="R54:S54"/>
    <mergeCell ref="K54:K55"/>
    <mergeCell ref="T109:U109"/>
    <mergeCell ref="L87:P87"/>
    <mergeCell ref="Q87:Q88"/>
    <mergeCell ref="R87:S87"/>
    <mergeCell ref="L54:P54"/>
    <mergeCell ref="K109:K110"/>
    <mergeCell ref="Y109:AA109"/>
    <mergeCell ref="B115:K115"/>
    <mergeCell ref="B66:D66"/>
    <mergeCell ref="L109:P109"/>
    <mergeCell ref="Q109:Q110"/>
    <mergeCell ref="R109:S109"/>
    <mergeCell ref="W98:W99"/>
    <mergeCell ref="V109:V110"/>
    <mergeCell ref="W109:W110"/>
    <mergeCell ref="I109:I110"/>
    <mergeCell ref="Y54:AA54"/>
    <mergeCell ref="B61:K61"/>
    <mergeCell ref="B119:B120"/>
    <mergeCell ref="C119:C120"/>
    <mergeCell ref="D119:D120"/>
    <mergeCell ref="F119:F120"/>
    <mergeCell ref="G119:G120"/>
    <mergeCell ref="X109:X110"/>
    <mergeCell ref="X119:X120"/>
    <mergeCell ref="Y119:AA119"/>
    <mergeCell ref="B126:K126"/>
    <mergeCell ref="T119:U119"/>
    <mergeCell ref="V119:V120"/>
    <mergeCell ref="W119:W120"/>
    <mergeCell ref="I119:I120"/>
    <mergeCell ref="J119:J120"/>
    <mergeCell ref="K119:K120"/>
    <mergeCell ref="L119:P119"/>
    <mergeCell ref="R119:S119"/>
    <mergeCell ref="Q119:Q120"/>
    <mergeCell ref="Z9:AA9"/>
    <mergeCell ref="Z75:AA75"/>
    <mergeCell ref="X98:X99"/>
    <mergeCell ref="X54:X55"/>
    <mergeCell ref="X76:X77"/>
    <mergeCell ref="X87:X88"/>
    <mergeCell ref="X10:X11"/>
    <mergeCell ref="X21:X22"/>
    <mergeCell ref="X32:X33"/>
    <mergeCell ref="X43:X44"/>
  </mergeCells>
  <printOptions gridLines="1"/>
  <pageMargins left="0.17" right="0.17" top="0.28" bottom="0.27" header="0.23" footer="0.16"/>
  <pageSetup horizontalDpi="600" verticalDpi="600" orientation="landscape" paperSize="9" scale="65" r:id="rId3"/>
  <legacyDrawing r:id="rId2"/>
</worksheet>
</file>

<file path=xl/worksheets/sheet9.xml><?xml version="1.0" encoding="utf-8"?>
<worksheet xmlns="http://schemas.openxmlformats.org/spreadsheetml/2006/main" xmlns:r="http://schemas.openxmlformats.org/officeDocument/2006/relationships">
  <sheetPr>
    <tabColor rgb="FF7030A0"/>
  </sheetPr>
  <dimension ref="B2:L46"/>
  <sheetViews>
    <sheetView zoomScalePageLayoutView="0" workbookViewId="0" topLeftCell="A37">
      <selection activeCell="E53" sqref="E53"/>
    </sheetView>
  </sheetViews>
  <sheetFormatPr defaultColWidth="9.140625" defaultRowHeight="15"/>
  <cols>
    <col min="1" max="1" width="5.140625" style="92" customWidth="1"/>
    <col min="2" max="2" width="3.8515625" style="92" customWidth="1"/>
    <col min="3" max="3" width="24.7109375" style="92" bestFit="1" customWidth="1"/>
    <col min="4" max="4" width="39.140625" style="92" customWidth="1"/>
    <col min="5" max="7" width="17.421875" style="92" customWidth="1"/>
    <col min="8" max="8" width="16.421875" style="92" bestFit="1" customWidth="1"/>
    <col min="9" max="10" width="17.421875" style="92" customWidth="1"/>
    <col min="11" max="11" width="13.57421875" style="92" customWidth="1"/>
    <col min="12" max="12" width="13.421875" style="92" customWidth="1"/>
    <col min="13" max="16384" width="9.140625" style="92" customWidth="1"/>
  </cols>
  <sheetData>
    <row r="1" s="595" customFormat="1" ht="12.75"/>
    <row r="2" spans="3:7" ht="21">
      <c r="C2" s="664" t="s">
        <v>215</v>
      </c>
      <c r="D2" s="893" t="s">
        <v>544</v>
      </c>
      <c r="E2" s="893"/>
      <c r="F2" s="893"/>
      <c r="G2" s="893"/>
    </row>
    <row r="3" s="595" customFormat="1" ht="15" customHeight="1">
      <c r="C3" s="648"/>
    </row>
    <row r="4" spans="2:9" ht="17.25">
      <c r="B4" s="904" t="str">
        <f>+'S-6'!B4</f>
        <v>ABC PRIVATE UNIVERSITY</v>
      </c>
      <c r="C4" s="904"/>
      <c r="D4" s="904"/>
      <c r="E4" s="904"/>
      <c r="F4" s="904"/>
      <c r="G4" s="904"/>
      <c r="H4" s="904"/>
      <c r="I4" s="904"/>
    </row>
    <row r="5" ht="15" customHeight="1"/>
    <row r="6" spans="2:9" ht="17.25">
      <c r="B6" s="905"/>
      <c r="C6" s="905"/>
      <c r="D6" s="905"/>
      <c r="E6" s="905"/>
      <c r="F6" s="905"/>
      <c r="G6" s="905"/>
      <c r="H6" s="905"/>
      <c r="I6" s="905"/>
    </row>
    <row r="7" spans="2:9" ht="12.75">
      <c r="B7" s="93"/>
      <c r="C7" s="40"/>
      <c r="D7" s="40"/>
      <c r="E7" s="40"/>
      <c r="F7" s="40"/>
      <c r="G7" s="40"/>
      <c r="H7" s="40"/>
      <c r="I7" s="332" t="str">
        <f>+'S-6'!Z9</f>
        <v>AMOUNT IN RUPEES</v>
      </c>
    </row>
    <row r="8" spans="2:9" ht="16.5" thickBot="1">
      <c r="B8" s="93"/>
      <c r="C8" s="40"/>
      <c r="D8" s="40"/>
      <c r="E8" s="40" t="str">
        <f>+'S-6'!F9</f>
        <v>CET CODE</v>
      </c>
      <c r="F8" s="372" t="str">
        <f>+'S-6'!I9</f>
        <v>ABCPU</v>
      </c>
      <c r="G8" s="269"/>
      <c r="H8" s="372" t="str">
        <f>+'GEN INFO'!E32</f>
        <v> B.TECH</v>
      </c>
      <c r="I8" s="330"/>
    </row>
    <row r="9" spans="2:12" ht="36.75" thickBot="1" thickTop="1">
      <c r="B9" s="369" t="s">
        <v>199</v>
      </c>
      <c r="C9" s="370" t="s">
        <v>269</v>
      </c>
      <c r="D9" s="371" t="s">
        <v>279</v>
      </c>
      <c r="E9" s="370" t="s">
        <v>262</v>
      </c>
      <c r="F9" s="370" t="s">
        <v>270</v>
      </c>
      <c r="G9" s="370" t="s">
        <v>271</v>
      </c>
      <c r="H9" s="370" t="s">
        <v>49</v>
      </c>
      <c r="I9" s="112" t="s">
        <v>272</v>
      </c>
      <c r="J9" s="370" t="s">
        <v>273</v>
      </c>
      <c r="K9" s="112" t="s">
        <v>626</v>
      </c>
      <c r="L9" s="256" t="s">
        <v>425</v>
      </c>
    </row>
    <row r="10" spans="2:12" ht="13.5" thickTop="1">
      <c r="B10" s="114"/>
      <c r="C10" s="281"/>
      <c r="D10" s="258"/>
      <c r="E10" s="281"/>
      <c r="F10" s="281"/>
      <c r="G10" s="281"/>
      <c r="H10" s="281"/>
      <c r="I10" s="39"/>
      <c r="J10" s="281"/>
      <c r="K10" s="39"/>
      <c r="L10" s="37"/>
    </row>
    <row r="11" spans="2:12" ht="12.75">
      <c r="B11" s="350"/>
      <c r="C11" s="281"/>
      <c r="D11" s="39"/>
      <c r="E11" s="281"/>
      <c r="F11" s="281"/>
      <c r="G11" s="281">
        <v>50000</v>
      </c>
      <c r="H11" s="281">
        <v>0</v>
      </c>
      <c r="I11" s="39">
        <v>2000</v>
      </c>
      <c r="J11" s="281">
        <v>25000</v>
      </c>
      <c r="K11" s="39">
        <f>+G11+I11+J11</f>
        <v>77000</v>
      </c>
      <c r="L11" s="37">
        <v>0</v>
      </c>
    </row>
    <row r="12" spans="2:12" ht="12.75">
      <c r="B12" s="114"/>
      <c r="C12" s="281"/>
      <c r="D12" s="39"/>
      <c r="E12" s="281"/>
      <c r="F12" s="281"/>
      <c r="G12" s="281"/>
      <c r="H12" s="281"/>
      <c r="I12" s="39"/>
      <c r="J12" s="281"/>
      <c r="K12" s="39"/>
      <c r="L12" s="37"/>
    </row>
    <row r="13" spans="2:12" ht="12.75">
      <c r="B13" s="114"/>
      <c r="C13" s="281"/>
      <c r="D13" s="39"/>
      <c r="E13" s="281"/>
      <c r="F13" s="281"/>
      <c r="G13" s="281"/>
      <c r="H13" s="281"/>
      <c r="I13" s="39"/>
      <c r="J13" s="281"/>
      <c r="K13" s="39"/>
      <c r="L13" s="37"/>
    </row>
    <row r="14" spans="2:12" ht="12.75">
      <c r="B14" s="114"/>
      <c r="C14" s="281"/>
      <c r="D14" s="348"/>
      <c r="E14" s="281"/>
      <c r="F14" s="281"/>
      <c r="G14" s="281"/>
      <c r="H14" s="281"/>
      <c r="I14" s="39"/>
      <c r="J14" s="281"/>
      <c r="K14" s="39"/>
      <c r="L14" s="37"/>
    </row>
    <row r="15" spans="2:12" ht="15.75" customHeight="1" thickBot="1">
      <c r="B15" s="333" t="s">
        <v>223</v>
      </c>
      <c r="C15" s="352"/>
      <c r="D15" s="329"/>
      <c r="E15" s="352"/>
      <c r="F15" s="352"/>
      <c r="G15" s="352"/>
      <c r="H15" s="352">
        <f>SUM(H11:H14)</f>
        <v>0</v>
      </c>
      <c r="I15" s="44">
        <f>SUM(I11:I14)</f>
        <v>2000</v>
      </c>
      <c r="J15" s="352">
        <f>SUM(J11:J14)</f>
        <v>25000</v>
      </c>
      <c r="K15" s="44">
        <f>SUM(K11:K14)</f>
        <v>77000</v>
      </c>
      <c r="L15" s="42">
        <f>SUM(L11:L14)</f>
        <v>0</v>
      </c>
    </row>
    <row r="16" ht="13.5" thickTop="1"/>
    <row r="18" spans="5:8" ht="13.5" thickBot="1">
      <c r="E18" s="92" t="str">
        <f>+E8</f>
        <v>CET CODE</v>
      </c>
      <c r="F18" s="444" t="str">
        <f>+F8</f>
        <v>ABCPU</v>
      </c>
      <c r="G18" s="356"/>
      <c r="H18" s="357" t="str">
        <f>+'GEN INFO'!E34</f>
        <v> M.TECH</v>
      </c>
    </row>
    <row r="19" spans="2:12" ht="36.75" thickBot="1" thickTop="1">
      <c r="B19" s="369" t="s">
        <v>199</v>
      </c>
      <c r="C19" s="374" t="s">
        <v>209</v>
      </c>
      <c r="D19" s="375" t="str">
        <f>+D9</f>
        <v>BRIEF DETAILS (UPTO 1000 CHARACTERS)</v>
      </c>
      <c r="E19" s="374" t="str">
        <f>+E9</f>
        <v>NAME OF THE ADVOCATE</v>
      </c>
      <c r="F19" s="374" t="str">
        <f>+F9</f>
        <v>PAN OF ADVOCATE</v>
      </c>
      <c r="G19" s="374" t="str">
        <f aca="true" t="shared" si="0" ref="G19:L19">+G9</f>
        <v>AMOUNT PAID TO ADVOCATE</v>
      </c>
      <c r="H19" s="374" t="str">
        <f t="shared" si="0"/>
        <v>TDS</v>
      </c>
      <c r="I19" s="435" t="str">
        <f t="shared" si="0"/>
        <v>STAMP DUTY/COURT FEE</v>
      </c>
      <c r="J19" s="374" t="str">
        <f t="shared" si="0"/>
        <v>OTHER EXPENSES</v>
      </c>
      <c r="K19" s="435" t="str">
        <f t="shared" si="0"/>
        <v>TOTAL EXPENDITURE 2022-2023</v>
      </c>
      <c r="L19" s="376" t="str">
        <f t="shared" si="0"/>
        <v>TOTAL EXPENDITURE 2021-2022</v>
      </c>
    </row>
    <row r="20" spans="2:12" ht="13.5" thickTop="1">
      <c r="B20" s="114"/>
      <c r="C20" s="281"/>
      <c r="D20" s="39"/>
      <c r="E20" s="281"/>
      <c r="F20" s="281"/>
      <c r="G20" s="281"/>
      <c r="H20" s="281"/>
      <c r="I20" s="39"/>
      <c r="J20" s="281"/>
      <c r="K20" s="39"/>
      <c r="L20" s="37"/>
    </row>
    <row r="21" spans="2:12" ht="12.75">
      <c r="B21" s="350"/>
      <c r="C21" s="281"/>
      <c r="D21" s="39"/>
      <c r="E21" s="281"/>
      <c r="F21" s="281"/>
      <c r="G21" s="281"/>
      <c r="H21" s="281">
        <v>0</v>
      </c>
      <c r="I21" s="39">
        <v>0</v>
      </c>
      <c r="J21" s="281">
        <v>0</v>
      </c>
      <c r="K21" s="39">
        <f>+G21+I21+J21</f>
        <v>0</v>
      </c>
      <c r="L21" s="37">
        <v>0</v>
      </c>
    </row>
    <row r="22" spans="2:12" ht="13.5" thickBot="1">
      <c r="B22" s="114"/>
      <c r="C22" s="281"/>
      <c r="D22" s="348"/>
      <c r="E22" s="281"/>
      <c r="F22" s="281"/>
      <c r="G22" s="281"/>
      <c r="H22" s="352">
        <f>SUM(H21:H21)</f>
        <v>0</v>
      </c>
      <c r="I22" s="44">
        <f>SUM(I21:I21)</f>
        <v>0</v>
      </c>
      <c r="J22" s="352">
        <f>SUM(J21:J21)</f>
        <v>0</v>
      </c>
      <c r="K22" s="44">
        <f>SUM(K21:K21)</f>
        <v>0</v>
      </c>
      <c r="L22" s="42">
        <f>SUM(L21:L21)</f>
        <v>0</v>
      </c>
    </row>
    <row r="23" spans="2:12" ht="15.75" customHeight="1" thickBot="1" thickTop="1">
      <c r="B23" s="333" t="str">
        <f>+B15</f>
        <v>TOTAL EXPENDITURE SHOULD TALLY WITH AMOUNT IN ADMINISTRATIVE EXPENDITURE</v>
      </c>
      <c r="C23" s="352"/>
      <c r="D23" s="329"/>
      <c r="E23" s="352"/>
      <c r="F23" s="352"/>
      <c r="G23" s="352"/>
      <c r="H23" s="352"/>
      <c r="I23" s="42">
        <f>SUM(I21:I22)</f>
        <v>0</v>
      </c>
      <c r="J23" s="352"/>
      <c r="K23" s="44">
        <f>SUM(K21:K22)</f>
        <v>0</v>
      </c>
      <c r="L23" s="42">
        <f>SUM(L21:L22)</f>
        <v>0</v>
      </c>
    </row>
    <row r="24" ht="13.5" thickTop="1"/>
    <row r="25" ht="15">
      <c r="I25" s="353" t="str">
        <f>+C2</f>
        <v>SCHEDULE - 7</v>
      </c>
    </row>
    <row r="26" ht="12.75">
      <c r="I26" s="414" t="str">
        <f>+I7</f>
        <v>AMOUNT IN RUPEES</v>
      </c>
    </row>
    <row r="27" spans="5:8" ht="13.5" thickBot="1">
      <c r="E27" s="92" t="str">
        <f>+E18</f>
        <v>CET CODE</v>
      </c>
      <c r="F27" s="444" t="str">
        <f>+F18</f>
        <v>ABCPU</v>
      </c>
      <c r="G27" s="356"/>
      <c r="H27" s="357" t="str">
        <f>+'GEN INFO'!E36</f>
        <v>MCA</v>
      </c>
    </row>
    <row r="28" spans="2:12" ht="36.75" thickBot="1" thickTop="1">
      <c r="B28" s="369" t="s">
        <v>199</v>
      </c>
      <c r="C28" s="374" t="s">
        <v>209</v>
      </c>
      <c r="D28" s="375" t="str">
        <f>+D19</f>
        <v>BRIEF DETAILS (UPTO 1000 CHARACTERS)</v>
      </c>
      <c r="E28" s="374" t="str">
        <f>+E19</f>
        <v>NAME OF THE ADVOCATE</v>
      </c>
      <c r="F28" s="374" t="str">
        <f>+F19</f>
        <v>PAN OF ADVOCATE</v>
      </c>
      <c r="G28" s="374" t="str">
        <f aca="true" t="shared" si="1" ref="G28:L28">+G19</f>
        <v>AMOUNT PAID TO ADVOCATE</v>
      </c>
      <c r="H28" s="374" t="str">
        <f t="shared" si="1"/>
        <v>TDS</v>
      </c>
      <c r="I28" s="435" t="str">
        <f t="shared" si="1"/>
        <v>STAMP DUTY/COURT FEE</v>
      </c>
      <c r="J28" s="374" t="str">
        <f t="shared" si="1"/>
        <v>OTHER EXPENSES</v>
      </c>
      <c r="K28" s="435" t="str">
        <f t="shared" si="1"/>
        <v>TOTAL EXPENDITURE 2022-2023</v>
      </c>
      <c r="L28" s="376" t="str">
        <f t="shared" si="1"/>
        <v>TOTAL EXPENDITURE 2021-2022</v>
      </c>
    </row>
    <row r="29" spans="2:12" ht="13.5" thickTop="1">
      <c r="B29" s="114"/>
      <c r="C29" s="281"/>
      <c r="D29" s="39"/>
      <c r="E29" s="281"/>
      <c r="F29" s="281"/>
      <c r="G29" s="281"/>
      <c r="H29" s="281"/>
      <c r="I29" s="39"/>
      <c r="J29" s="281"/>
      <c r="K29" s="39"/>
      <c r="L29" s="37"/>
    </row>
    <row r="30" spans="2:12" ht="12.75">
      <c r="B30" s="114"/>
      <c r="C30" s="281"/>
      <c r="D30" s="348"/>
      <c r="E30" s="281"/>
      <c r="F30" s="281"/>
      <c r="G30" s="281"/>
      <c r="H30" s="281"/>
      <c r="I30" s="39"/>
      <c r="J30" s="281"/>
      <c r="K30" s="39"/>
      <c r="L30" s="37"/>
    </row>
    <row r="31" spans="2:12" ht="15.75" customHeight="1" thickBot="1">
      <c r="B31" s="333" t="str">
        <f>+B23</f>
        <v>TOTAL EXPENDITURE SHOULD TALLY WITH AMOUNT IN ADMINISTRATIVE EXPENDITURE</v>
      </c>
      <c r="C31" s="352"/>
      <c r="D31" s="329"/>
      <c r="E31" s="352"/>
      <c r="F31" s="352"/>
      <c r="G31" s="352"/>
      <c r="H31" s="352">
        <f>SUM(H30:H30)</f>
        <v>0</v>
      </c>
      <c r="I31" s="44">
        <f>SUM(I30:I30)</f>
        <v>0</v>
      </c>
      <c r="J31" s="352">
        <f>SUM(J30:J30)</f>
        <v>0</v>
      </c>
      <c r="K31" s="44">
        <f>SUM(K30:K30)</f>
        <v>0</v>
      </c>
      <c r="L31" s="42">
        <f>SUM(L30:L30)</f>
        <v>0</v>
      </c>
    </row>
    <row r="32" ht="13.5" thickTop="1"/>
    <row r="34" spans="5:8" ht="13.5" thickBot="1">
      <c r="E34" s="92" t="str">
        <f>+E27</f>
        <v>CET CODE</v>
      </c>
      <c r="F34" s="444" t="str">
        <f>+F27</f>
        <v>ABCPU</v>
      </c>
      <c r="G34" s="356"/>
      <c r="H34" s="357" t="str">
        <f>+'GEN INFO'!E38</f>
        <v>MBA</v>
      </c>
    </row>
    <row r="35" spans="2:12" ht="36.75" thickBot="1" thickTop="1">
      <c r="B35" s="369" t="s">
        <v>199</v>
      </c>
      <c r="C35" s="374" t="s">
        <v>209</v>
      </c>
      <c r="D35" s="375" t="str">
        <f>+D28</f>
        <v>BRIEF DETAILS (UPTO 1000 CHARACTERS)</v>
      </c>
      <c r="E35" s="374" t="str">
        <f>+E28</f>
        <v>NAME OF THE ADVOCATE</v>
      </c>
      <c r="F35" s="374" t="str">
        <f>+F28</f>
        <v>PAN OF ADVOCATE</v>
      </c>
      <c r="G35" s="374" t="str">
        <f aca="true" t="shared" si="2" ref="G35:L35">+G28</f>
        <v>AMOUNT PAID TO ADVOCATE</v>
      </c>
      <c r="H35" s="374" t="str">
        <f t="shared" si="2"/>
        <v>TDS</v>
      </c>
      <c r="I35" s="435" t="str">
        <f t="shared" si="2"/>
        <v>STAMP DUTY/COURT FEE</v>
      </c>
      <c r="J35" s="374" t="str">
        <f t="shared" si="2"/>
        <v>OTHER EXPENSES</v>
      </c>
      <c r="K35" s="435" t="str">
        <f t="shared" si="2"/>
        <v>TOTAL EXPENDITURE 2022-2023</v>
      </c>
      <c r="L35" s="376" t="str">
        <f t="shared" si="2"/>
        <v>TOTAL EXPENDITURE 2021-2022</v>
      </c>
    </row>
    <row r="36" spans="2:12" ht="13.5" thickTop="1">
      <c r="B36" s="114"/>
      <c r="C36" s="281"/>
      <c r="D36" s="39"/>
      <c r="E36" s="281"/>
      <c r="F36" s="281"/>
      <c r="G36" s="281"/>
      <c r="H36" s="281"/>
      <c r="I36" s="39"/>
      <c r="J36" s="281"/>
      <c r="K36" s="39"/>
      <c r="L36" s="37"/>
    </row>
    <row r="37" spans="2:12" ht="13.5" thickBot="1">
      <c r="B37" s="114"/>
      <c r="C37" s="281"/>
      <c r="D37" s="348"/>
      <c r="E37" s="281"/>
      <c r="F37" s="281"/>
      <c r="G37" s="281"/>
      <c r="H37" s="281"/>
      <c r="I37" s="39"/>
      <c r="J37" s="281"/>
      <c r="K37" s="39"/>
      <c r="L37" s="47"/>
    </row>
    <row r="38" spans="2:12" ht="15.75" customHeight="1" thickBot="1" thickTop="1">
      <c r="B38" s="333" t="str">
        <f>+B31</f>
        <v>TOTAL EXPENDITURE SHOULD TALLY WITH AMOUNT IN ADMINISTRATIVE EXPENDITURE</v>
      </c>
      <c r="C38" s="352"/>
      <c r="D38" s="329"/>
      <c r="E38" s="352"/>
      <c r="F38" s="352"/>
      <c r="G38" s="352"/>
      <c r="H38" s="352">
        <f>SUM(H37:H37)</f>
        <v>0</v>
      </c>
      <c r="I38" s="44">
        <f>SUM(I37:I37)</f>
        <v>0</v>
      </c>
      <c r="J38" s="352">
        <f>SUM(J37:J37)</f>
        <v>0</v>
      </c>
      <c r="K38" s="42">
        <f>SUM(K37:K37)</f>
        <v>0</v>
      </c>
      <c r="L38" s="47">
        <f>SUM(L37:L37)</f>
        <v>0</v>
      </c>
    </row>
    <row r="39" ht="13.5" thickTop="1"/>
    <row r="41" spans="5:8" ht="13.5" thickBot="1">
      <c r="E41" s="92" t="str">
        <f>+E34</f>
        <v>CET CODE</v>
      </c>
      <c r="F41" s="444" t="str">
        <f>+F34</f>
        <v>ABCPU</v>
      </c>
      <c r="G41" s="356"/>
      <c r="H41" s="357" t="str">
        <f>+'GEN INFO'!E40</f>
        <v>OTHERS IF ANY</v>
      </c>
    </row>
    <row r="42" spans="2:12" ht="36.75" thickBot="1" thickTop="1">
      <c r="B42" s="369" t="s">
        <v>199</v>
      </c>
      <c r="C42" s="374" t="s">
        <v>209</v>
      </c>
      <c r="D42" s="375" t="str">
        <f>+D35</f>
        <v>BRIEF DETAILS (UPTO 1000 CHARACTERS)</v>
      </c>
      <c r="E42" s="374" t="str">
        <f>+E35</f>
        <v>NAME OF THE ADVOCATE</v>
      </c>
      <c r="F42" s="374" t="str">
        <f>+F35</f>
        <v>PAN OF ADVOCATE</v>
      </c>
      <c r="G42" s="374" t="str">
        <f aca="true" t="shared" si="3" ref="G42:L42">+G35</f>
        <v>AMOUNT PAID TO ADVOCATE</v>
      </c>
      <c r="H42" s="374" t="str">
        <f t="shared" si="3"/>
        <v>TDS</v>
      </c>
      <c r="I42" s="435" t="str">
        <f t="shared" si="3"/>
        <v>STAMP DUTY/COURT FEE</v>
      </c>
      <c r="J42" s="374" t="str">
        <f t="shared" si="3"/>
        <v>OTHER EXPENSES</v>
      </c>
      <c r="K42" s="435" t="str">
        <f t="shared" si="3"/>
        <v>TOTAL EXPENDITURE 2022-2023</v>
      </c>
      <c r="L42" s="376" t="str">
        <f t="shared" si="3"/>
        <v>TOTAL EXPENDITURE 2021-2022</v>
      </c>
    </row>
    <row r="43" spans="2:12" ht="13.5" thickTop="1">
      <c r="B43" s="114"/>
      <c r="C43" s="281"/>
      <c r="D43" s="39"/>
      <c r="E43" s="281"/>
      <c r="F43" s="281"/>
      <c r="G43" s="281"/>
      <c r="H43" s="281"/>
      <c r="I43" s="39"/>
      <c r="J43" s="281"/>
      <c r="K43" s="39"/>
      <c r="L43" s="37"/>
    </row>
    <row r="44" spans="2:12" ht="14.25" customHeight="1">
      <c r="B44" s="350"/>
      <c r="C44" s="281"/>
      <c r="D44" s="39"/>
      <c r="E44" s="281"/>
      <c r="F44" s="281"/>
      <c r="G44" s="281"/>
      <c r="H44" s="281">
        <v>0</v>
      </c>
      <c r="I44" s="39">
        <v>0</v>
      </c>
      <c r="J44" s="281">
        <v>0</v>
      </c>
      <c r="K44" s="39">
        <f>+G44+I44+J44</f>
        <v>0</v>
      </c>
      <c r="L44" s="37">
        <v>0</v>
      </c>
    </row>
    <row r="45" spans="2:12" ht="12.75">
      <c r="B45" s="114"/>
      <c r="C45" s="281"/>
      <c r="D45" s="348"/>
      <c r="E45" s="281"/>
      <c r="F45" s="281"/>
      <c r="G45" s="281"/>
      <c r="H45" s="281"/>
      <c r="I45" s="39"/>
      <c r="J45" s="281"/>
      <c r="K45" s="39"/>
      <c r="L45" s="37"/>
    </row>
    <row r="46" spans="2:12" ht="15.75" customHeight="1" thickBot="1">
      <c r="B46" s="333" t="str">
        <f>+B38</f>
        <v>TOTAL EXPENDITURE SHOULD TALLY WITH AMOUNT IN ADMINISTRATIVE EXPENDITURE</v>
      </c>
      <c r="C46" s="352"/>
      <c r="D46" s="329"/>
      <c r="E46" s="352"/>
      <c r="F46" s="352"/>
      <c r="G46" s="352"/>
      <c r="H46" s="352">
        <f>SUM(H44:H45)</f>
        <v>0</v>
      </c>
      <c r="I46" s="44">
        <f>SUM(I44:I45)</f>
        <v>0</v>
      </c>
      <c r="J46" s="352">
        <f>SUM(J44:J45)</f>
        <v>0</v>
      </c>
      <c r="K46" s="44">
        <f>SUM(K44:K45)</f>
        <v>0</v>
      </c>
      <c r="L46" s="42">
        <f>SUM(L44:L45)</f>
        <v>0</v>
      </c>
    </row>
    <row r="47" ht="13.5" thickTop="1"/>
  </sheetData>
  <sheetProtection/>
  <mergeCells count="3">
    <mergeCell ref="B4:I4"/>
    <mergeCell ref="B6:I6"/>
    <mergeCell ref="D2:G2"/>
  </mergeCells>
  <printOptions gridLines="1"/>
  <pageMargins left="0.17" right="0.17" top="0.28" bottom="0.27" header="0.23" footer="0.16"/>
  <pageSetup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2023-11-17T10:31:35Z</dcterms:modified>
  <cp:category/>
  <cp:version/>
  <cp:contentType/>
  <cp:contentStatus/>
</cp:coreProperties>
</file>